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Αθλητικά - Εθνικός\Αθλητικά 2015 - 2016\Αρχεία Excel\"/>
    </mc:Choice>
  </mc:AlternateContent>
  <bookViews>
    <workbookView xWindow="-15" yWindow="-15" windowWidth="9570" windowHeight="9240" activeTab="2"/>
  </bookViews>
  <sheets>
    <sheet name="Αρχικές Ρυθμίσεις" sheetId="10" r:id="rId1"/>
    <sheet name="Βαθμολογία" sheetId="2" r:id="rId2"/>
    <sheet name="Αγώνες και Αποτελέσματα" sheetId="4" r:id="rId3"/>
    <sheet name="Ρυθμίσεις" sheetId="7" r:id="rId4"/>
    <sheet name="Αφαιρέσεις Βαθμών" sheetId="9" r:id="rId5"/>
  </sheets>
  <calcPr calcId="152511"/>
</workbook>
</file>

<file path=xl/calcChain.xml><?xml version="1.0" encoding="utf-8"?>
<calcChain xmlns="http://schemas.openxmlformats.org/spreadsheetml/2006/main">
  <c r="A18" i="4" l="1"/>
  <c r="A26" i="4"/>
  <c r="A34" i="4"/>
  <c r="A42" i="4"/>
  <c r="A50" i="4"/>
  <c r="A58" i="4"/>
  <c r="A66" i="4"/>
  <c r="A74" i="4"/>
  <c r="A82" i="4"/>
  <c r="A90" i="4"/>
  <c r="A98" i="4"/>
  <c r="A106" i="4"/>
  <c r="A114" i="4"/>
  <c r="A122" i="4"/>
  <c r="A130" i="4"/>
  <c r="A138" i="4"/>
  <c r="A146" i="4"/>
  <c r="A154" i="4"/>
  <c r="A162" i="4"/>
  <c r="A170" i="4"/>
  <c r="A178" i="4"/>
  <c r="A186" i="4"/>
  <c r="A194" i="4"/>
  <c r="A202" i="4"/>
  <c r="A210" i="4"/>
  <c r="A218" i="4"/>
  <c r="A226" i="4"/>
  <c r="A234" i="4"/>
  <c r="A242" i="4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L27" i="7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C26" i="7"/>
  <c r="R26" i="7"/>
  <c r="S26" i="7"/>
  <c r="Z26" i="7"/>
  <c r="AA26" i="7"/>
  <c r="L26" i="7"/>
  <c r="C25" i="7"/>
  <c r="R25" i="7"/>
  <c r="S25" i="7"/>
  <c r="Z25" i="7"/>
  <c r="J25" i="7" s="1"/>
  <c r="AA25" i="7"/>
  <c r="K25" i="7" s="1"/>
  <c r="L25" i="7"/>
  <c r="C24" i="7"/>
  <c r="R24" i="7"/>
  <c r="S24" i="7"/>
  <c r="Z24" i="7"/>
  <c r="J24" i="7" s="1"/>
  <c r="AA24" i="7"/>
  <c r="K24" i="7" s="1"/>
  <c r="L24" i="7"/>
  <c r="C23" i="7"/>
  <c r="R23" i="7"/>
  <c r="S23" i="7"/>
  <c r="Z23" i="7"/>
  <c r="AA23" i="7"/>
  <c r="K23" i="7" s="1"/>
  <c r="L23" i="7"/>
  <c r="C22" i="7"/>
  <c r="R22" i="7"/>
  <c r="S22" i="7"/>
  <c r="Z22" i="7"/>
  <c r="AA22" i="7"/>
  <c r="L22" i="7"/>
  <c r="C21" i="7"/>
  <c r="R21" i="7"/>
  <c r="S21" i="7"/>
  <c r="Z21" i="7"/>
  <c r="J21" i="7" s="1"/>
  <c r="AA21" i="7"/>
  <c r="L21" i="7"/>
  <c r="C20" i="7"/>
  <c r="R20" i="7"/>
  <c r="S20" i="7"/>
  <c r="Z20" i="7"/>
  <c r="J20" i="7" s="1"/>
  <c r="AA20" i="7"/>
  <c r="L20" i="7"/>
  <c r="C19" i="7"/>
  <c r="R19" i="7"/>
  <c r="S19" i="7"/>
  <c r="Z19" i="7"/>
  <c r="J19" i="7" s="1"/>
  <c r="AA19" i="7"/>
  <c r="C18" i="7"/>
  <c r="R18" i="7" s="1"/>
  <c r="AA18" i="7"/>
  <c r="C17" i="7"/>
  <c r="R17" i="7"/>
  <c r="S17" i="7"/>
  <c r="Z17" i="7"/>
  <c r="AA17" i="7"/>
  <c r="C16" i="7"/>
  <c r="R16" i="7" s="1"/>
  <c r="AA16" i="7"/>
  <c r="C15" i="7"/>
  <c r="R15" i="7"/>
  <c r="S15" i="7"/>
  <c r="Z15" i="7"/>
  <c r="AA15" i="7"/>
  <c r="C14" i="7"/>
  <c r="R14" i="7" s="1"/>
  <c r="AA14" i="7"/>
  <c r="C13" i="7"/>
  <c r="R13" i="7"/>
  <c r="S13" i="7"/>
  <c r="Z13" i="7"/>
  <c r="AA13" i="7"/>
  <c r="C12" i="7"/>
  <c r="R12" i="7" s="1"/>
  <c r="AA12" i="7"/>
  <c r="C11" i="7"/>
  <c r="R11" i="7"/>
  <c r="S11" i="7"/>
  <c r="Z11" i="7"/>
  <c r="J11" i="7" s="1"/>
  <c r="AA11" i="7"/>
  <c r="C10" i="7"/>
  <c r="R10" i="7" s="1"/>
  <c r="AA10" i="7"/>
  <c r="C9" i="7"/>
  <c r="R9" i="7"/>
  <c r="S9" i="7"/>
  <c r="Z9" i="7"/>
  <c r="AA9" i="7"/>
  <c r="C8" i="7"/>
  <c r="R8" i="7" s="1"/>
  <c r="AA8" i="7"/>
  <c r="C7" i="7"/>
  <c r="R7" i="7"/>
  <c r="S7" i="7"/>
  <c r="Z7" i="7"/>
  <c r="AA7" i="7"/>
  <c r="C6" i="7"/>
  <c r="R6" i="7" s="1"/>
  <c r="AA6" i="7"/>
  <c r="C5" i="7"/>
  <c r="R5" i="7"/>
  <c r="S5" i="7"/>
  <c r="Z5" i="7"/>
  <c r="AA5" i="7"/>
  <c r="C4" i="7"/>
  <c r="R4" i="7" s="1"/>
  <c r="AA4" i="7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O5" i="7"/>
  <c r="P5" i="7"/>
  <c r="U5" i="7" s="1"/>
  <c r="W5" i="7"/>
  <c r="X5" i="7"/>
  <c r="H5" i="7" s="1"/>
  <c r="X6" i="7"/>
  <c r="O7" i="7"/>
  <c r="P7" i="7"/>
  <c r="W7" i="7"/>
  <c r="X7" i="7"/>
  <c r="X8" i="7"/>
  <c r="O9" i="7"/>
  <c r="P9" i="7"/>
  <c r="W9" i="7"/>
  <c r="X9" i="7"/>
  <c r="X10" i="7"/>
  <c r="O11" i="7"/>
  <c r="P11" i="7"/>
  <c r="U11" i="7" s="1"/>
  <c r="W11" i="7"/>
  <c r="X11" i="7"/>
  <c r="X12" i="7"/>
  <c r="O13" i="7"/>
  <c r="P13" i="7"/>
  <c r="U13" i="7" s="1"/>
  <c r="W13" i="7"/>
  <c r="X13" i="7"/>
  <c r="H13" i="7" s="1"/>
  <c r="X14" i="7"/>
  <c r="O15" i="7"/>
  <c r="P15" i="7"/>
  <c r="W15" i="7"/>
  <c r="G15" i="7" s="1"/>
  <c r="X15" i="7"/>
  <c r="H15" i="7" s="1"/>
  <c r="O16" i="7"/>
  <c r="P16" i="7"/>
  <c r="W16" i="7"/>
  <c r="X16" i="7"/>
  <c r="O17" i="7"/>
  <c r="P17" i="7"/>
  <c r="W17" i="7"/>
  <c r="G17" i="7" s="1"/>
  <c r="X17" i="7"/>
  <c r="O18" i="7"/>
  <c r="P18" i="7"/>
  <c r="W18" i="7"/>
  <c r="G18" i="7" s="1"/>
  <c r="X18" i="7"/>
  <c r="O19" i="7"/>
  <c r="P19" i="7"/>
  <c r="W19" i="7"/>
  <c r="X19" i="7"/>
  <c r="O20" i="7"/>
  <c r="P20" i="7"/>
  <c r="W20" i="7"/>
  <c r="X20" i="7"/>
  <c r="O21" i="7"/>
  <c r="P21" i="7"/>
  <c r="W21" i="7"/>
  <c r="X21" i="7"/>
  <c r="H21" i="7" s="1"/>
  <c r="O22" i="7"/>
  <c r="P22" i="7"/>
  <c r="W22" i="7"/>
  <c r="X22" i="7"/>
  <c r="H22" i="7" s="1"/>
  <c r="O23" i="7"/>
  <c r="P23" i="7"/>
  <c r="W23" i="7"/>
  <c r="G23" i="7" s="1"/>
  <c r="X23" i="7"/>
  <c r="H23" i="7" s="1"/>
  <c r="O24" i="7"/>
  <c r="P24" i="7"/>
  <c r="W24" i="7"/>
  <c r="G24" i="7" s="1"/>
  <c r="X24" i="7"/>
  <c r="V24" i="7" s="1"/>
  <c r="O25" i="7"/>
  <c r="U25" i="7" s="1"/>
  <c r="P25" i="7"/>
  <c r="W25" i="7"/>
  <c r="X25" i="7"/>
  <c r="H25" i="7" s="1"/>
  <c r="O26" i="7"/>
  <c r="P26" i="7"/>
  <c r="W26" i="7"/>
  <c r="X26" i="7"/>
  <c r="D26" i="10"/>
  <c r="C27" i="7"/>
  <c r="O27" i="7"/>
  <c r="N27" i="7" s="1"/>
  <c r="P27" i="7"/>
  <c r="W27" i="7"/>
  <c r="X27" i="7"/>
  <c r="P4" i="7"/>
  <c r="X4" i="7"/>
  <c r="J15" i="7"/>
  <c r="R27" i="7"/>
  <c r="Z27" i="7"/>
  <c r="Y24" i="7"/>
  <c r="Q24" i="7"/>
  <c r="I24" i="7" s="1"/>
  <c r="S27" i="7"/>
  <c r="AA27" i="7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Q7" i="7"/>
  <c r="Y7" i="7"/>
  <c r="Q10" i="7"/>
  <c r="H18" i="7"/>
  <c r="Q18" i="7"/>
  <c r="Y18" i="7"/>
  <c r="Q5" i="7"/>
  <c r="Y5" i="7"/>
  <c r="Q15" i="7"/>
  <c r="Y15" i="7"/>
  <c r="Y6" i="7"/>
  <c r="Q16" i="7"/>
  <c r="Y16" i="7"/>
  <c r="Q11" i="7"/>
  <c r="Y11" i="7"/>
  <c r="Q21" i="7"/>
  <c r="Y21" i="7"/>
  <c r="Y4" i="7"/>
  <c r="Q17" i="7"/>
  <c r="Y17" i="7"/>
  <c r="Q9" i="7"/>
  <c r="Y9" i="7"/>
  <c r="Q20" i="7"/>
  <c r="N20" i="7" s="1"/>
  <c r="Y20" i="7"/>
  <c r="Q12" i="7"/>
  <c r="Y12" i="7"/>
  <c r="Q23" i="7"/>
  <c r="N23" i="7" s="1"/>
  <c r="Y23" i="7"/>
  <c r="Q14" i="7"/>
  <c r="Y14" i="7"/>
  <c r="Q19" i="7"/>
  <c r="Y19" i="7"/>
  <c r="Q22" i="7"/>
  <c r="N22" i="7" s="1"/>
  <c r="Y22" i="7"/>
  <c r="I22" i="7" s="1"/>
  <c r="Q13" i="7"/>
  <c r="N13" i="7" s="1"/>
  <c r="Y13" i="7"/>
  <c r="Y8" i="7"/>
  <c r="K22" i="7"/>
  <c r="K21" i="7"/>
  <c r="Y27" i="7"/>
  <c r="Q27" i="7"/>
  <c r="E27" i="7"/>
  <c r="Y26" i="7"/>
  <c r="I26" i="7" s="1"/>
  <c r="Q26" i="7"/>
  <c r="K26" i="7"/>
  <c r="E26" i="7"/>
  <c r="Y25" i="7"/>
  <c r="Q25" i="7"/>
  <c r="E25" i="7"/>
  <c r="E24" i="7"/>
  <c r="B3" i="9"/>
  <c r="C3" i="9"/>
  <c r="A14" i="4"/>
  <c r="A22" i="4"/>
  <c r="A30" i="4"/>
  <c r="A38" i="4"/>
  <c r="A46" i="4"/>
  <c r="A54" i="4"/>
  <c r="A62" i="4"/>
  <c r="A70" i="4"/>
  <c r="A78" i="4"/>
  <c r="A86" i="4"/>
  <c r="A94" i="4"/>
  <c r="A102" i="4"/>
  <c r="A110" i="4"/>
  <c r="A118" i="4"/>
  <c r="A126" i="4"/>
  <c r="A134" i="4"/>
  <c r="A142" i="4"/>
  <c r="A150" i="4"/>
  <c r="A158" i="4"/>
  <c r="A166" i="4"/>
  <c r="A174" i="4"/>
  <c r="A182" i="4"/>
  <c r="A190" i="4"/>
  <c r="A198" i="4"/>
  <c r="A206" i="4"/>
  <c r="A214" i="4"/>
  <c r="A222" i="4"/>
  <c r="A230" i="4"/>
  <c r="A238" i="4"/>
  <c r="A13" i="4"/>
  <c r="A16" i="4"/>
  <c r="A24" i="4"/>
  <c r="A32" i="4"/>
  <c r="A21" i="4"/>
  <c r="A29" i="4"/>
  <c r="A37" i="4"/>
  <c r="A15" i="4"/>
  <c r="A23" i="4"/>
  <c r="A31" i="4"/>
  <c r="A39" i="4"/>
  <c r="A47" i="4"/>
  <c r="A55" i="4"/>
  <c r="A63" i="4"/>
  <c r="A17" i="4"/>
  <c r="A25" i="4"/>
  <c r="A33" i="4"/>
  <c r="A41" i="4"/>
  <c r="A49" i="4"/>
  <c r="A57" i="4"/>
  <c r="A65" i="4"/>
  <c r="A73" i="4"/>
  <c r="A40" i="4"/>
  <c r="A48" i="4"/>
  <c r="A56" i="4"/>
  <c r="A64" i="4"/>
  <c r="A72" i="4"/>
  <c r="A80" i="4"/>
  <c r="A81" i="4"/>
  <c r="A89" i="4"/>
  <c r="A71" i="4"/>
  <c r="A79" i="4"/>
  <c r="A87" i="4"/>
  <c r="A95" i="4"/>
  <c r="A88" i="4"/>
  <c r="A96" i="4"/>
  <c r="A104" i="4"/>
  <c r="A112" i="4"/>
  <c r="A103" i="4"/>
  <c r="A111" i="4"/>
  <c r="A119" i="4"/>
  <c r="A120" i="4"/>
  <c r="A128" i="4"/>
  <c r="A136" i="4"/>
  <c r="A127" i="4"/>
  <c r="A135" i="4"/>
  <c r="A143" i="4"/>
  <c r="A144" i="4"/>
  <c r="A152" i="4"/>
  <c r="A160" i="4"/>
  <c r="A168" i="4"/>
  <c r="A45" i="4"/>
  <c r="A53" i="4"/>
  <c r="A61" i="4"/>
  <c r="A69" i="4"/>
  <c r="A77" i="4"/>
  <c r="A85" i="4"/>
  <c r="A93" i="4"/>
  <c r="A101" i="4"/>
  <c r="A109" i="4"/>
  <c r="A117" i="4"/>
  <c r="A125" i="4"/>
  <c r="A133" i="4"/>
  <c r="A141" i="4"/>
  <c r="A149" i="4"/>
  <c r="A157" i="4"/>
  <c r="A165" i="4"/>
  <c r="A173" i="4"/>
  <c r="A181" i="4"/>
  <c r="A151" i="4"/>
  <c r="A159" i="4"/>
  <c r="A167" i="4"/>
  <c r="A175" i="4"/>
  <c r="A183" i="4"/>
  <c r="A191" i="4"/>
  <c r="A199" i="4"/>
  <c r="A97" i="4"/>
  <c r="A105" i="4"/>
  <c r="A113" i="4"/>
  <c r="A121" i="4"/>
  <c r="A129" i="4"/>
  <c r="A137" i="4"/>
  <c r="A145" i="4"/>
  <c r="A153" i="4"/>
  <c r="A161" i="4"/>
  <c r="A169" i="4"/>
  <c r="A177" i="4"/>
  <c r="A185" i="4"/>
  <c r="A193" i="4"/>
  <c r="A201" i="4"/>
  <c r="A209" i="4"/>
  <c r="A176" i="4"/>
  <c r="A184" i="4"/>
  <c r="A192" i="4"/>
  <c r="A200" i="4"/>
  <c r="A208" i="4"/>
  <c r="A216" i="4"/>
  <c r="A224" i="4"/>
  <c r="A232" i="4"/>
  <c r="A12" i="4"/>
  <c r="A20" i="4"/>
  <c r="A28" i="4"/>
  <c r="A36" i="4"/>
  <c r="A44" i="4"/>
  <c r="A52" i="4"/>
  <c r="A60" i="4"/>
  <c r="A68" i="4"/>
  <c r="A76" i="4"/>
  <c r="A84" i="4"/>
  <c r="A92" i="4"/>
  <c r="A100" i="4"/>
  <c r="A108" i="4"/>
  <c r="A116" i="4"/>
  <c r="A124" i="4"/>
  <c r="A132" i="4"/>
  <c r="A140" i="4"/>
  <c r="A148" i="4"/>
  <c r="A156" i="4"/>
  <c r="A164" i="4"/>
  <c r="A172" i="4"/>
  <c r="A180" i="4"/>
  <c r="A188" i="4"/>
  <c r="A196" i="4"/>
  <c r="A204" i="4"/>
  <c r="A212" i="4"/>
  <c r="A220" i="4"/>
  <c r="A228" i="4"/>
  <c r="A236" i="4"/>
  <c r="A207" i="4"/>
  <c r="A215" i="4"/>
  <c r="A223" i="4"/>
  <c r="A231" i="4"/>
  <c r="A239" i="4"/>
  <c r="A217" i="4"/>
  <c r="A225" i="4"/>
  <c r="A233" i="4"/>
  <c r="A241" i="4"/>
  <c r="A240" i="4"/>
  <c r="A189" i="4"/>
  <c r="A197" i="4"/>
  <c r="A205" i="4"/>
  <c r="A213" i="4"/>
  <c r="A221" i="4"/>
  <c r="A229" i="4"/>
  <c r="A237" i="4"/>
  <c r="A11" i="4"/>
  <c r="A19" i="4"/>
  <c r="A27" i="4"/>
  <c r="A35" i="4"/>
  <c r="A43" i="4"/>
  <c r="A51" i="4"/>
  <c r="A59" i="4"/>
  <c r="A67" i="4"/>
  <c r="A75" i="4"/>
  <c r="A83" i="4"/>
  <c r="A91" i="4"/>
  <c r="A99" i="4"/>
  <c r="A107" i="4"/>
  <c r="A115" i="4"/>
  <c r="A123" i="4"/>
  <c r="A131" i="4"/>
  <c r="A139" i="4"/>
  <c r="A147" i="4"/>
  <c r="A155" i="4"/>
  <c r="A163" i="4"/>
  <c r="A171" i="4"/>
  <c r="A179" i="4"/>
  <c r="A187" i="4"/>
  <c r="A195" i="4"/>
  <c r="A203" i="4"/>
  <c r="A211" i="4"/>
  <c r="A219" i="4"/>
  <c r="A227" i="4"/>
  <c r="A235" i="4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B24" i="2"/>
  <c r="B25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B26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B27" i="2"/>
  <c r="C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8" i="2"/>
  <c r="C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9" i="2"/>
  <c r="C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T21" i="7"/>
  <c r="N21" i="7"/>
  <c r="G5" i="7"/>
  <c r="AB21" i="7"/>
  <c r="N15" i="7"/>
  <c r="K5" i="7"/>
  <c r="K9" i="7"/>
  <c r="K15" i="7"/>
  <c r="K20" i="7"/>
  <c r="G11" i="7"/>
  <c r="T22" i="7"/>
  <c r="T23" i="7"/>
  <c r="T25" i="7"/>
  <c r="N17" i="7"/>
  <c r="T5" i="7"/>
  <c r="T7" i="7"/>
  <c r="T9" i="7"/>
  <c r="T11" i="7"/>
  <c r="T13" i="7"/>
  <c r="T15" i="7"/>
  <c r="T17" i="7"/>
  <c r="T19" i="7"/>
  <c r="T26" i="7"/>
  <c r="U15" i="7"/>
  <c r="K27" i="7"/>
  <c r="AC5" i="7"/>
  <c r="AB23" i="7"/>
  <c r="G22" i="7"/>
  <c r="H4" i="7"/>
  <c r="U27" i="7"/>
  <c r="AC25" i="7"/>
  <c r="AC24" i="7"/>
  <c r="U24" i="7"/>
  <c r="AC23" i="7"/>
  <c r="U21" i="7"/>
  <c r="AC20" i="7"/>
  <c r="U20" i="7"/>
  <c r="U17" i="7"/>
  <c r="U16" i="7"/>
  <c r="U9" i="7"/>
  <c r="G19" i="7"/>
  <c r="U19" i="7"/>
  <c r="H27" i="7"/>
  <c r="H20" i="7"/>
  <c r="H17" i="7"/>
  <c r="G26" i="7"/>
  <c r="U22" i="7"/>
  <c r="AC18" i="7"/>
  <c r="AC17" i="7"/>
  <c r="AC9" i="7"/>
  <c r="M9" i="7" s="1"/>
  <c r="T20" i="7"/>
  <c r="T24" i="7"/>
  <c r="U23" i="7"/>
  <c r="V26" i="7"/>
  <c r="T27" i="7"/>
  <c r="U26" i="7"/>
  <c r="AB24" i="7"/>
  <c r="N25" i="7"/>
  <c r="V19" i="7" l="1"/>
  <c r="N19" i="7"/>
  <c r="U18" i="7"/>
  <c r="AC16" i="7"/>
  <c r="N16" i="7"/>
  <c r="N7" i="7"/>
  <c r="M5" i="7"/>
  <c r="P14" i="7"/>
  <c r="H14" i="7" s="1"/>
  <c r="P12" i="7"/>
  <c r="P10" i="7"/>
  <c r="H10" i="7" s="1"/>
  <c r="P8" i="7"/>
  <c r="H8" i="7" s="1"/>
  <c r="P6" i="7"/>
  <c r="S4" i="7"/>
  <c r="K4" i="7" s="1"/>
  <c r="S6" i="7"/>
  <c r="K6" i="7" s="1"/>
  <c r="S8" i="7"/>
  <c r="K8" i="7" s="1"/>
  <c r="S10" i="7"/>
  <c r="K10" i="7" s="1"/>
  <c r="S12" i="7"/>
  <c r="T12" i="7" s="1"/>
  <c r="L12" i="7" s="1"/>
  <c r="S14" i="7"/>
  <c r="K14" i="7" s="1"/>
  <c r="S16" i="7"/>
  <c r="K16" i="7" s="1"/>
  <c r="S18" i="7"/>
  <c r="K18" i="7" s="1"/>
  <c r="T6" i="7"/>
  <c r="V11" i="7"/>
  <c r="U7" i="7"/>
  <c r="H16" i="7"/>
  <c r="AC15" i="7"/>
  <c r="AC19" i="7"/>
  <c r="Q8" i="7"/>
  <c r="I19" i="7"/>
  <c r="I12" i="7"/>
  <c r="N9" i="7"/>
  <c r="I17" i="7"/>
  <c r="Q4" i="7"/>
  <c r="I4" i="7" s="1"/>
  <c r="N11" i="7"/>
  <c r="Q6" i="7"/>
  <c r="N5" i="7"/>
  <c r="N18" i="7"/>
  <c r="Y10" i="7"/>
  <c r="I10" i="7" s="1"/>
  <c r="I7" i="7"/>
  <c r="W4" i="7"/>
  <c r="V4" i="7" s="1"/>
  <c r="O4" i="7"/>
  <c r="W14" i="7"/>
  <c r="O14" i="7"/>
  <c r="W12" i="7"/>
  <c r="O12" i="7"/>
  <c r="W10" i="7"/>
  <c r="AC10" i="7" s="1"/>
  <c r="O10" i="7"/>
  <c r="W8" i="7"/>
  <c r="O8" i="7"/>
  <c r="W6" i="7"/>
  <c r="O6" i="7"/>
  <c r="U6" i="7" s="1"/>
  <c r="Z4" i="7"/>
  <c r="Z6" i="7"/>
  <c r="J6" i="7" s="1"/>
  <c r="Z8" i="7"/>
  <c r="AB8" i="7" s="1"/>
  <c r="Z10" i="7"/>
  <c r="AB10" i="7" s="1"/>
  <c r="Z12" i="7"/>
  <c r="AB12" i="7" s="1"/>
  <c r="Z14" i="7"/>
  <c r="AB14" i="7" s="1"/>
  <c r="Z16" i="7"/>
  <c r="Z18" i="7"/>
  <c r="AB18" i="7" s="1"/>
  <c r="N24" i="7"/>
  <c r="N26" i="7"/>
  <c r="I23" i="7"/>
  <c r="I20" i="7"/>
  <c r="I9" i="7"/>
  <c r="I21" i="7"/>
  <c r="I11" i="7"/>
  <c r="I16" i="7"/>
  <c r="I6" i="7"/>
  <c r="I15" i="7"/>
  <c r="I5" i="7"/>
  <c r="F5" i="7" s="1"/>
  <c r="I18" i="7"/>
  <c r="AB20" i="7"/>
  <c r="H24" i="7"/>
  <c r="F24" i="7" s="1"/>
  <c r="AB6" i="7"/>
  <c r="I25" i="7"/>
  <c r="F22" i="7"/>
  <c r="AB27" i="7"/>
  <c r="AC4" i="7"/>
  <c r="AC27" i="7"/>
  <c r="M27" i="7" s="1"/>
  <c r="AC26" i="7"/>
  <c r="AC21" i="7"/>
  <c r="AC14" i="7"/>
  <c r="AC11" i="7"/>
  <c r="M11" i="7" s="1"/>
  <c r="V7" i="7"/>
  <c r="AB22" i="7"/>
  <c r="V22" i="7"/>
  <c r="V20" i="7"/>
  <c r="V9" i="7"/>
  <c r="V23" i="7"/>
  <c r="V17" i="7"/>
  <c r="AC22" i="7"/>
  <c r="G4" i="7"/>
  <c r="F4" i="7" s="1"/>
  <c r="AC8" i="7"/>
  <c r="M20" i="7"/>
  <c r="G20" i="7"/>
  <c r="F20" i="7" s="1"/>
  <c r="G9" i="7"/>
  <c r="V8" i="7"/>
  <c r="AB5" i="7"/>
  <c r="L5" i="7" s="1"/>
  <c r="AB9" i="7"/>
  <c r="L9" i="7" s="1"/>
  <c r="AB15" i="7"/>
  <c r="L15" i="7" s="1"/>
  <c r="F17" i="7"/>
  <c r="M15" i="7"/>
  <c r="M23" i="7"/>
  <c r="M25" i="7"/>
  <c r="J27" i="7"/>
  <c r="M26" i="7"/>
  <c r="V14" i="7"/>
  <c r="I14" i="7"/>
  <c r="J26" i="7"/>
  <c r="AB26" i="7"/>
  <c r="I8" i="7"/>
  <c r="V5" i="7"/>
  <c r="V18" i="7"/>
  <c r="M19" i="7"/>
  <c r="AB25" i="7"/>
  <c r="V15" i="7"/>
  <c r="V27" i="7"/>
  <c r="G27" i="7"/>
  <c r="G25" i="7"/>
  <c r="V25" i="7"/>
  <c r="V21" i="7"/>
  <c r="G21" i="7"/>
  <c r="F21" i="7" s="1"/>
  <c r="G16" i="7"/>
  <c r="F16" i="7" s="1"/>
  <c r="V16" i="7"/>
  <c r="G13" i="7"/>
  <c r="AC13" i="7"/>
  <c r="M13" i="7" s="1"/>
  <c r="V13" i="7"/>
  <c r="G12" i="7"/>
  <c r="AC12" i="7"/>
  <c r="V12" i="7"/>
  <c r="G10" i="7"/>
  <c r="V10" i="7"/>
  <c r="G7" i="7"/>
  <c r="AC7" i="7"/>
  <c r="M7" i="7" s="1"/>
  <c r="G6" i="7"/>
  <c r="V6" i="7"/>
  <c r="AC6" i="7"/>
  <c r="M6" i="7" s="1"/>
  <c r="K7" i="7"/>
  <c r="AB7" i="7"/>
  <c r="L7" i="7" s="1"/>
  <c r="J8" i="7"/>
  <c r="J10" i="7"/>
  <c r="K11" i="7"/>
  <c r="AB11" i="7"/>
  <c r="L11" i="7" s="1"/>
  <c r="J12" i="7"/>
  <c r="K13" i="7"/>
  <c r="AB13" i="7"/>
  <c r="L13" i="7" s="1"/>
  <c r="K17" i="7"/>
  <c r="AB17" i="7"/>
  <c r="L17" i="7" s="1"/>
  <c r="K19" i="7"/>
  <c r="AB19" i="7"/>
  <c r="L19" i="7" s="1"/>
  <c r="M22" i="7"/>
  <c r="M16" i="7"/>
  <c r="M17" i="7"/>
  <c r="M21" i="7"/>
  <c r="M24" i="7"/>
  <c r="L6" i="7"/>
  <c r="H26" i="7"/>
  <c r="H19" i="7"/>
  <c r="F19" i="7" s="1"/>
  <c r="H12" i="7"/>
  <c r="H11" i="7"/>
  <c r="H9" i="7"/>
  <c r="H7" i="7"/>
  <c r="H6" i="7"/>
  <c r="J5" i="7"/>
  <c r="J7" i="7"/>
  <c r="J9" i="7"/>
  <c r="J13" i="7"/>
  <c r="J17" i="7"/>
  <c r="J22" i="7"/>
  <c r="J23" i="7"/>
  <c r="M18" i="7"/>
  <c r="F15" i="7"/>
  <c r="F18" i="7"/>
  <c r="F25" i="7"/>
  <c r="I27" i="7"/>
  <c r="F26" i="7"/>
  <c r="F23" i="7"/>
  <c r="I13" i="7"/>
  <c r="J18" i="7" l="1"/>
  <c r="F11" i="7"/>
  <c r="T16" i="7"/>
  <c r="T14" i="7"/>
  <c r="L14" i="7" s="1"/>
  <c r="K12" i="7"/>
  <c r="T8" i="7"/>
  <c r="T4" i="7"/>
  <c r="F6" i="7"/>
  <c r="J14" i="7"/>
  <c r="L8" i="7"/>
  <c r="G8" i="7"/>
  <c r="F8" i="7" s="1"/>
  <c r="F10" i="7"/>
  <c r="T18" i="7"/>
  <c r="L18" i="7" s="1"/>
  <c r="T10" i="7"/>
  <c r="L10" i="7" s="1"/>
  <c r="F13" i="7"/>
  <c r="F7" i="7"/>
  <c r="N8" i="7"/>
  <c r="U8" i="7"/>
  <c r="M8" i="7" s="1"/>
  <c r="U10" i="7"/>
  <c r="M10" i="7" s="1"/>
  <c r="N10" i="7"/>
  <c r="N12" i="7"/>
  <c r="U12" i="7"/>
  <c r="G14" i="7"/>
  <c r="F14" i="7" s="1"/>
  <c r="N14" i="7"/>
  <c r="U14" i="7"/>
  <c r="M14" i="7" s="1"/>
  <c r="U4" i="7"/>
  <c r="M4" i="7" s="1"/>
  <c r="N4" i="7"/>
  <c r="N6" i="7"/>
  <c r="M12" i="7"/>
  <c r="J16" i="7"/>
  <c r="AB16" i="7"/>
  <c r="L16" i="7" s="1"/>
  <c r="J4" i="7"/>
  <c r="AB4" i="7"/>
  <c r="L4" i="7" s="1"/>
  <c r="F27" i="7"/>
  <c r="F9" i="7"/>
  <c r="F12" i="7"/>
  <c r="AE6" i="7" l="1"/>
  <c r="AD12" i="7"/>
  <c r="AE10" i="7"/>
  <c r="AE24" i="7"/>
  <c r="AG19" i="7"/>
  <c r="AG25" i="7"/>
  <c r="AG20" i="7"/>
  <c r="AD10" i="7"/>
  <c r="AD9" i="7"/>
  <c r="AF7" i="7"/>
  <c r="AE27" i="7"/>
  <c r="AG5" i="7"/>
  <c r="AF11" i="7"/>
  <c r="AE26" i="7"/>
  <c r="AF27" i="7"/>
  <c r="AD27" i="7"/>
  <c r="AD5" i="7"/>
  <c r="AG24" i="7"/>
  <c r="AG16" i="7"/>
  <c r="AE22" i="7"/>
  <c r="AF26" i="7"/>
  <c r="AD16" i="7"/>
  <c r="AF24" i="7"/>
  <c r="AG15" i="7"/>
  <c r="AG6" i="7"/>
  <c r="AD4" i="7"/>
  <c r="AD7" i="7"/>
  <c r="AF5" i="7"/>
  <c r="AE4" i="7"/>
  <c r="AE23" i="7"/>
  <c r="AE13" i="7"/>
  <c r="AF19" i="7"/>
  <c r="AG21" i="7"/>
  <c r="AE15" i="7"/>
  <c r="AG7" i="7"/>
  <c r="AG23" i="7"/>
  <c r="AF16" i="7"/>
  <c r="AD22" i="7"/>
  <c r="AF10" i="7"/>
  <c r="AE17" i="7"/>
  <c r="AF13" i="7"/>
  <c r="AD24" i="7"/>
  <c r="B24" i="7" s="1"/>
  <c r="AF21" i="7"/>
  <c r="AD19" i="7"/>
  <c r="AG12" i="7"/>
  <c r="AD21" i="7"/>
  <c r="AF15" i="7"/>
  <c r="AF22" i="7"/>
  <c r="AE11" i="7"/>
  <c r="AF18" i="7"/>
  <c r="AD23" i="7"/>
  <c r="AD6" i="7"/>
  <c r="AD15" i="7"/>
  <c r="AF23" i="7"/>
  <c r="AG18" i="7"/>
  <c r="AD11" i="7"/>
  <c r="AE25" i="7"/>
  <c r="AG27" i="7"/>
  <c r="AD25" i="7"/>
  <c r="AG26" i="7"/>
  <c r="AE18" i="7"/>
  <c r="AD18" i="7"/>
  <c r="AG13" i="7"/>
  <c r="AF20" i="7"/>
  <c r="AF4" i="7"/>
  <c r="AE21" i="7"/>
  <c r="AG4" i="7"/>
  <c r="AG22" i="7"/>
  <c r="AD20" i="7"/>
  <c r="AD26" i="7"/>
  <c r="B26" i="7" s="1"/>
  <c r="AF9" i="7"/>
  <c r="AE9" i="7"/>
  <c r="AD13" i="7"/>
  <c r="AF12" i="7"/>
  <c r="AG9" i="7"/>
  <c r="AD17" i="7"/>
  <c r="AE19" i="7"/>
  <c r="AF25" i="7"/>
  <c r="AF17" i="7"/>
  <c r="AF6" i="7"/>
  <c r="AG10" i="7"/>
  <c r="AE7" i="7"/>
  <c r="AG11" i="7"/>
  <c r="B11" i="7" s="1"/>
  <c r="AE5" i="7"/>
  <c r="AE12" i="7"/>
  <c r="AG17" i="7"/>
  <c r="AE20" i="7"/>
  <c r="B20" i="7" s="1"/>
  <c r="AE16" i="7"/>
  <c r="AD8" i="7"/>
  <c r="AF8" i="7"/>
  <c r="AE8" i="7"/>
  <c r="AG8" i="7"/>
  <c r="AD14" i="7"/>
  <c r="AG14" i="7"/>
  <c r="AF14" i="7"/>
  <c r="AE14" i="7"/>
  <c r="B9" i="7"/>
  <c r="B21" i="7"/>
  <c r="B10" i="7"/>
  <c r="B19" i="7"/>
  <c r="B23" i="7"/>
  <c r="B5" i="7"/>
  <c r="B7" i="7"/>
  <c r="B6" i="7"/>
  <c r="B4" i="7"/>
  <c r="C6" i="2" s="1"/>
  <c r="B16" i="7"/>
  <c r="B17" i="7"/>
  <c r="B13" i="7"/>
  <c r="C9" i="2"/>
  <c r="C8" i="2" l="1"/>
  <c r="T8" i="2" s="1"/>
  <c r="C7" i="2"/>
  <c r="B14" i="7"/>
  <c r="B18" i="7"/>
  <c r="B22" i="7"/>
  <c r="B15" i="7"/>
  <c r="B27" i="7"/>
  <c r="B12" i="7"/>
  <c r="B8" i="7"/>
  <c r="C17" i="2" s="1"/>
  <c r="B25" i="7"/>
  <c r="C21" i="2"/>
  <c r="F21" i="2" s="1"/>
  <c r="C20" i="2"/>
  <c r="J20" i="2" s="1"/>
  <c r="C16" i="2"/>
  <c r="E16" i="2" s="1"/>
  <c r="AA6" i="2"/>
  <c r="X6" i="2"/>
  <c r="Q6" i="2"/>
  <c r="N6" i="2"/>
  <c r="P6" i="2"/>
  <c r="G6" i="2"/>
  <c r="O6" i="2"/>
  <c r="W6" i="2"/>
  <c r="J6" i="2"/>
  <c r="Z6" i="2"/>
  <c r="H6" i="2"/>
  <c r="E6" i="2"/>
  <c r="M6" i="2"/>
  <c r="U6" i="2"/>
  <c r="F6" i="2"/>
  <c r="V6" i="2"/>
  <c r="T6" i="2"/>
  <c r="K6" i="2"/>
  <c r="S6" i="2"/>
  <c r="R6" i="2"/>
  <c r="L6" i="2"/>
  <c r="I6" i="2"/>
  <c r="Y6" i="2"/>
  <c r="D6" i="2"/>
  <c r="U8" i="2"/>
  <c r="M8" i="2"/>
  <c r="Y8" i="2"/>
  <c r="F8" i="2"/>
  <c r="H8" i="2"/>
  <c r="O8" i="2"/>
  <c r="E8" i="2"/>
  <c r="N8" i="2"/>
  <c r="Q8" i="2"/>
  <c r="R8" i="2"/>
  <c r="AA8" i="2"/>
  <c r="K8" i="2"/>
  <c r="N9" i="2"/>
  <c r="F9" i="2"/>
  <c r="K9" i="2"/>
  <c r="H9" i="2"/>
  <c r="P9" i="2"/>
  <c r="X9" i="2"/>
  <c r="O9" i="2"/>
  <c r="I9" i="2"/>
  <c r="M9" i="2"/>
  <c r="U9" i="2"/>
  <c r="S9" i="2"/>
  <c r="R9" i="2"/>
  <c r="V9" i="2"/>
  <c r="AA9" i="2"/>
  <c r="E9" i="2"/>
  <c r="D9" i="2"/>
  <c r="L9" i="2"/>
  <c r="T9" i="2"/>
  <c r="G9" i="2"/>
  <c r="W9" i="2"/>
  <c r="Y9" i="2"/>
  <c r="Q9" i="2"/>
  <c r="Z9" i="2"/>
  <c r="J9" i="2"/>
  <c r="D7" i="2"/>
  <c r="F7" i="2"/>
  <c r="I7" i="2"/>
  <c r="W7" i="2"/>
  <c r="Q7" i="2"/>
  <c r="R7" i="2"/>
  <c r="AA7" i="2"/>
  <c r="U7" i="2"/>
  <c r="E7" i="2"/>
  <c r="T7" i="2"/>
  <c r="L7" i="2"/>
  <c r="V7" i="2"/>
  <c r="Y7" i="2"/>
  <c r="G7" i="2"/>
  <c r="N7" i="2"/>
  <c r="S7" i="2"/>
  <c r="Z7" i="2"/>
  <c r="J7" i="2"/>
  <c r="O7" i="2"/>
  <c r="M7" i="2"/>
  <c r="P7" i="2"/>
  <c r="K7" i="2"/>
  <c r="X7" i="2"/>
  <c r="H7" i="2"/>
  <c r="E20" i="2"/>
  <c r="S20" i="2"/>
  <c r="W20" i="2"/>
  <c r="D20" i="2"/>
  <c r="P20" i="2"/>
  <c r="I20" i="2"/>
  <c r="D16" i="2"/>
  <c r="AA16" i="2"/>
  <c r="N16" i="2"/>
  <c r="H16" i="2"/>
  <c r="J16" i="2"/>
  <c r="V16" i="2"/>
  <c r="W21" i="2"/>
  <c r="AA21" i="2"/>
  <c r="R21" i="2"/>
  <c r="Q21" i="2"/>
  <c r="V21" i="2"/>
  <c r="G21" i="2"/>
  <c r="Z21" i="2"/>
  <c r="M21" i="2"/>
  <c r="P21" i="2"/>
  <c r="O21" i="2"/>
  <c r="E21" i="2"/>
  <c r="L21" i="2"/>
  <c r="F17" i="2" l="1"/>
  <c r="V17" i="2"/>
  <c r="O17" i="2"/>
  <c r="D17" i="2"/>
  <c r="T17" i="2"/>
  <c r="M17" i="2"/>
  <c r="J17" i="2"/>
  <c r="Z17" i="2"/>
  <c r="S17" i="2"/>
  <c r="H17" i="2"/>
  <c r="X17" i="2"/>
  <c r="Q17" i="2"/>
  <c r="N17" i="2"/>
  <c r="G17" i="2"/>
  <c r="W17" i="2"/>
  <c r="L17" i="2"/>
  <c r="E17" i="2"/>
  <c r="U17" i="2"/>
  <c r="R17" i="2"/>
  <c r="K17" i="2"/>
  <c r="AA17" i="2"/>
  <c r="P17" i="2"/>
  <c r="I17" i="2"/>
  <c r="Y17" i="2"/>
  <c r="T21" i="2"/>
  <c r="U21" i="2"/>
  <c r="H21" i="2"/>
  <c r="X21" i="2"/>
  <c r="J21" i="2"/>
  <c r="S21" i="2"/>
  <c r="D21" i="2"/>
  <c r="I21" i="2"/>
  <c r="Y21" i="2"/>
  <c r="K21" i="2"/>
  <c r="N21" i="2"/>
  <c r="O16" i="2"/>
  <c r="X16" i="2"/>
  <c r="Q16" i="2"/>
  <c r="G16" i="2"/>
  <c r="T16" i="2"/>
  <c r="M16" i="2"/>
  <c r="Y20" i="2"/>
  <c r="M20" i="2"/>
  <c r="T20" i="2"/>
  <c r="AA20" i="2"/>
  <c r="F20" i="2"/>
  <c r="K20" i="2"/>
  <c r="S8" i="2"/>
  <c r="P8" i="2"/>
  <c r="V8" i="2"/>
  <c r="L8" i="2"/>
  <c r="D8" i="2"/>
  <c r="G8" i="2"/>
  <c r="W8" i="2"/>
  <c r="X8" i="2"/>
  <c r="I8" i="2"/>
  <c r="J8" i="2"/>
  <c r="Z8" i="2"/>
  <c r="C15" i="2"/>
  <c r="C18" i="2"/>
  <c r="C11" i="2"/>
  <c r="C10" i="2"/>
  <c r="C13" i="2"/>
  <c r="C12" i="2"/>
  <c r="C14" i="2"/>
  <c r="C19" i="2"/>
  <c r="F16" i="2"/>
  <c r="Z16" i="2"/>
  <c r="S16" i="2"/>
  <c r="P16" i="2"/>
  <c r="Y16" i="2"/>
  <c r="I16" i="2"/>
  <c r="W16" i="2"/>
  <c r="R16" i="2"/>
  <c r="K16" i="2"/>
  <c r="L16" i="2"/>
  <c r="U16" i="2"/>
  <c r="Q20" i="2"/>
  <c r="H20" i="2"/>
  <c r="X20" i="2"/>
  <c r="U20" i="2"/>
  <c r="L20" i="2"/>
  <c r="N20" i="2"/>
  <c r="G20" i="2"/>
  <c r="Z20" i="2"/>
  <c r="V20" i="2"/>
  <c r="O20" i="2"/>
  <c r="R20" i="2"/>
  <c r="E15" i="2" l="1"/>
  <c r="U15" i="2"/>
  <c r="T15" i="2"/>
  <c r="K15" i="2"/>
  <c r="J15" i="2"/>
  <c r="W15" i="2"/>
  <c r="I15" i="2"/>
  <c r="Y15" i="2"/>
  <c r="F15" i="2"/>
  <c r="S15" i="2"/>
  <c r="Z15" i="2"/>
  <c r="H15" i="2"/>
  <c r="M15" i="2"/>
  <c r="D15" i="2"/>
  <c r="N15" i="2"/>
  <c r="AA15" i="2"/>
  <c r="G15" i="2"/>
  <c r="X15" i="2"/>
  <c r="Q15" i="2"/>
  <c r="L15" i="2"/>
  <c r="V15" i="2"/>
  <c r="P15" i="2"/>
  <c r="O15" i="2"/>
  <c r="R15" i="2"/>
  <c r="D14" i="2"/>
  <c r="T14" i="2"/>
  <c r="U14" i="2"/>
  <c r="J14" i="2"/>
  <c r="K14" i="2"/>
  <c r="V14" i="2"/>
  <c r="H14" i="2"/>
  <c r="X14" i="2"/>
  <c r="G14" i="2"/>
  <c r="R14" i="2"/>
  <c r="AA14" i="2"/>
  <c r="I14" i="2"/>
  <c r="L14" i="2"/>
  <c r="E14" i="2"/>
  <c r="O14" i="2"/>
  <c r="Z14" i="2"/>
  <c r="F14" i="2"/>
  <c r="Y14" i="2"/>
  <c r="P14" i="2"/>
  <c r="M14" i="2"/>
  <c r="W14" i="2"/>
  <c r="Q14" i="2"/>
  <c r="N14" i="2"/>
  <c r="S14" i="2"/>
  <c r="F13" i="2"/>
  <c r="U13" i="2"/>
  <c r="V13" i="2"/>
  <c r="D13" i="2"/>
  <c r="R13" i="2"/>
  <c r="W13" i="2"/>
  <c r="I13" i="2"/>
  <c r="Y13" i="2"/>
  <c r="H13" i="2"/>
  <c r="K13" i="2"/>
  <c r="L13" i="2"/>
  <c r="J13" i="2"/>
  <c r="M13" i="2"/>
  <c r="E13" i="2"/>
  <c r="P13" i="2"/>
  <c r="S13" i="2"/>
  <c r="G13" i="2"/>
  <c r="Z13" i="2"/>
  <c r="Q13" i="2"/>
  <c r="N13" i="2"/>
  <c r="X13" i="2"/>
  <c r="AA13" i="2"/>
  <c r="O13" i="2"/>
  <c r="T13" i="2"/>
  <c r="S11" i="2"/>
  <c r="P11" i="2"/>
  <c r="H11" i="2"/>
  <c r="Z11" i="2"/>
  <c r="F11" i="2"/>
  <c r="Y11" i="2"/>
  <c r="E11" i="2"/>
  <c r="X11" i="2"/>
  <c r="R11" i="2"/>
  <c r="AA11" i="2"/>
  <c r="I11" i="2"/>
  <c r="T11" i="2"/>
  <c r="M11" i="2"/>
  <c r="G11" i="2"/>
  <c r="J11" i="2"/>
  <c r="O11" i="2"/>
  <c r="V11" i="2"/>
  <c r="L11" i="2"/>
  <c r="W11" i="2"/>
  <c r="D11" i="2"/>
  <c r="Q11" i="2"/>
  <c r="N11" i="2"/>
  <c r="K11" i="2"/>
  <c r="U11" i="2"/>
  <c r="D19" i="2"/>
  <c r="T19" i="2"/>
  <c r="M19" i="2"/>
  <c r="J19" i="2"/>
  <c r="S19" i="2"/>
  <c r="V19" i="2"/>
  <c r="H19" i="2"/>
  <c r="X19" i="2"/>
  <c r="Q19" i="2"/>
  <c r="R19" i="2"/>
  <c r="AA19" i="2"/>
  <c r="G19" i="2"/>
  <c r="L19" i="2"/>
  <c r="E19" i="2"/>
  <c r="U19" i="2"/>
  <c r="Z19" i="2"/>
  <c r="F19" i="2"/>
  <c r="O19" i="2"/>
  <c r="P19" i="2"/>
  <c r="I19" i="2"/>
  <c r="Y19" i="2"/>
  <c r="K19" i="2"/>
  <c r="N19" i="2"/>
  <c r="W19" i="2"/>
  <c r="R12" i="2"/>
  <c r="L12" i="2"/>
  <c r="Q12" i="2"/>
  <c r="T12" i="2"/>
  <c r="K12" i="2"/>
  <c r="N12" i="2"/>
  <c r="W12" i="2"/>
  <c r="V12" i="2"/>
  <c r="M12" i="2"/>
  <c r="S12" i="2"/>
  <c r="Z12" i="2"/>
  <c r="H12" i="2"/>
  <c r="F12" i="2"/>
  <c r="Y12" i="2"/>
  <c r="I12" i="2"/>
  <c r="U12" i="2"/>
  <c r="AA12" i="2"/>
  <c r="G12" i="2"/>
  <c r="X12" i="2"/>
  <c r="D12" i="2"/>
  <c r="E12" i="2"/>
  <c r="P12" i="2"/>
  <c r="O12" i="2"/>
  <c r="J12" i="2"/>
  <c r="E10" i="2"/>
  <c r="U10" i="2"/>
  <c r="V10" i="2"/>
  <c r="K10" i="2"/>
  <c r="P10" i="2"/>
  <c r="W10" i="2"/>
  <c r="I10" i="2"/>
  <c r="Y10" i="2"/>
  <c r="H10" i="2"/>
  <c r="S10" i="2"/>
  <c r="T10" i="2"/>
  <c r="M10" i="2"/>
  <c r="F10" i="2"/>
  <c r="X10" i="2"/>
  <c r="AA10" i="2"/>
  <c r="G10" i="2"/>
  <c r="Z10" i="2"/>
  <c r="Q10" i="2"/>
  <c r="N10" i="2"/>
  <c r="R10" i="2"/>
  <c r="J10" i="2"/>
  <c r="L10" i="2"/>
  <c r="O10" i="2"/>
  <c r="D10" i="2"/>
  <c r="G18" i="2"/>
  <c r="W18" i="2"/>
  <c r="N18" i="2"/>
  <c r="E18" i="2"/>
  <c r="U18" i="2"/>
  <c r="T18" i="2"/>
  <c r="K18" i="2"/>
  <c r="AA18" i="2"/>
  <c r="R18" i="2"/>
  <c r="I18" i="2"/>
  <c r="Y18" i="2"/>
  <c r="H18" i="2"/>
  <c r="O18" i="2"/>
  <c r="F18" i="2"/>
  <c r="V18" i="2"/>
  <c r="M18" i="2"/>
  <c r="D18" i="2"/>
  <c r="P18" i="2"/>
  <c r="S18" i="2"/>
  <c r="J18" i="2"/>
  <c r="Z18" i="2"/>
  <c r="Q18" i="2"/>
  <c r="L18" i="2"/>
  <c r="X18" i="2"/>
</calcChain>
</file>

<file path=xl/sharedStrings.xml><?xml version="1.0" encoding="utf-8"?>
<sst xmlns="http://schemas.openxmlformats.org/spreadsheetml/2006/main" count="616" uniqueCount="60">
  <si>
    <t>Team</t>
  </si>
  <si>
    <t>P</t>
  </si>
  <si>
    <t>W</t>
  </si>
  <si>
    <t>L</t>
  </si>
  <si>
    <t>D</t>
  </si>
  <si>
    <t>F</t>
  </si>
  <si>
    <t>A</t>
  </si>
  <si>
    <t>GD</t>
  </si>
  <si>
    <t>Pt</t>
  </si>
  <si>
    <t>R</t>
  </si>
  <si>
    <t>M</t>
  </si>
  <si>
    <t>GD Rank</t>
  </si>
  <si>
    <t>F Rank</t>
  </si>
  <si>
    <t>Last Year Position</t>
  </si>
  <si>
    <t>Pt Rank</t>
  </si>
  <si>
    <t>Last Year Rank</t>
  </si>
  <si>
    <t>Deduction</t>
  </si>
  <si>
    <t>No</t>
  </si>
  <si>
    <t>Club Name</t>
  </si>
  <si>
    <t>Number of Clubs</t>
  </si>
  <si>
    <t>Club Name entried here won't be processed</t>
  </si>
  <si>
    <t>ç</t>
  </si>
  <si>
    <t>ΘΕΣΗ</t>
  </si>
  <si>
    <t>ΟΜΑΔΑ</t>
  </si>
  <si>
    <t>ΑΓΩΝΕΣ</t>
  </si>
  <si>
    <t>Ν</t>
  </si>
  <si>
    <t>Ι</t>
  </si>
  <si>
    <t>Η</t>
  </si>
  <si>
    <t>ΥΠΕΡ</t>
  </si>
  <si>
    <t>ΚΑΤΑ</t>
  </si>
  <si>
    <t>ΔΙΑΦΟΡΑ</t>
  </si>
  <si>
    <t>ΒΑΘΜΟΙ</t>
  </si>
  <si>
    <t>ΕΝΤΟΣ</t>
  </si>
  <si>
    <t>ΕΚΤΟΣ</t>
  </si>
  <si>
    <t>ΑΓΩΝΙΣΤΙΚΗ</t>
  </si>
  <si>
    <t>ΗΜΕΡΟΜΗΝΙΑ</t>
  </si>
  <si>
    <t>ΩΡΑ</t>
  </si>
  <si>
    <t>ΓΗΠΕΔΟΥΧΟΣ</t>
  </si>
  <si>
    <t>ΣΚΟΡ</t>
  </si>
  <si>
    <t>ΦΙΛΟΞΕΝΟΥΜΕΝΟΣ</t>
  </si>
  <si>
    <t>ΠΕΡΙΟΔΟΣ 2015 - 2016            ΠΙΝΑΚΑΣ ΒΑΘΜΟΛΟΓΙΑΣ SUPERLEAGUE</t>
  </si>
  <si>
    <t>Αστέρας Βάρης</t>
  </si>
  <si>
    <t>ΠΑΟ Κρουσώνα</t>
  </si>
  <si>
    <t>Ηλυσιακός</t>
  </si>
  <si>
    <t>Ιάλυσος</t>
  </si>
  <si>
    <t>Τράχωνες</t>
  </si>
  <si>
    <t>Φωστήρας</t>
  </si>
  <si>
    <t>Επισκοπή</t>
  </si>
  <si>
    <t>Εθνικός</t>
  </si>
  <si>
    <t>Ιωνικός</t>
  </si>
  <si>
    <t>ΑΟ Γλυφάδας</t>
  </si>
  <si>
    <t>Τριγλία Ραφήνας</t>
  </si>
  <si>
    <t>Κηφισιά</t>
  </si>
  <si>
    <t>Ατρόμητος Π.</t>
  </si>
  <si>
    <t>Ηράκλειο</t>
  </si>
  <si>
    <t>Ερμής Ζωνιανών</t>
  </si>
  <si>
    <t>ΟΦΗ</t>
  </si>
  <si>
    <t>Γλυφάδα</t>
  </si>
  <si>
    <t>Τριγλία Ραφ.</t>
  </si>
  <si>
    <t>COPYRIGHT © http://www.ethnikos.gr (ανεπίσημη ιστοσελίδα φίλων Εθνικού Πειραιώς)      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</si>
</sst>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Verdana"/>
      <family val="2"/>
    </font>
    <font>
      <sz val="8"/>
      <name val="Arial"/>
      <family val="2"/>
      <charset val="161"/>
    </font>
    <font>
      <u/>
      <sz val="10"/>
      <color indexed="12"/>
      <name val="Arial"/>
      <family val="2"/>
      <charset val="161"/>
    </font>
    <font>
      <u/>
      <sz val="10"/>
      <color indexed="12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sz val="10"/>
      <name val="Verdana"/>
      <family val="2"/>
    </font>
    <font>
      <sz val="10"/>
      <color indexed="9"/>
      <name val="Wingdings"/>
      <charset val="2"/>
    </font>
    <font>
      <sz val="10"/>
      <color indexed="9"/>
      <name val="Verdana"/>
      <family val="2"/>
    </font>
    <font>
      <b/>
      <sz val="10"/>
      <name val="Verdana"/>
      <family val="2"/>
    </font>
    <font>
      <b/>
      <sz val="10"/>
      <color indexed="9"/>
      <name val="Verdana"/>
      <family val="2"/>
    </font>
    <font>
      <b/>
      <sz val="14"/>
      <color indexed="9"/>
      <name val="Verdana"/>
      <family val="2"/>
    </font>
    <font>
      <b/>
      <sz val="10"/>
      <color indexed="9"/>
      <name val="Arial"/>
      <family val="2"/>
      <charset val="161"/>
    </font>
    <font>
      <b/>
      <sz val="10"/>
      <color indexed="18"/>
      <name val="Verdana"/>
      <family val="2"/>
      <charset val="161"/>
    </font>
    <font>
      <sz val="10"/>
      <color indexed="6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indent="1"/>
    </xf>
    <xf numFmtId="0" fontId="1" fillId="0" borderId="0" xfId="0" applyFont="1" applyFill="1" applyBorder="1" applyAlignment="1">
      <alignment horizontal="left" indent="1"/>
    </xf>
    <xf numFmtId="0" fontId="1" fillId="0" borderId="0" xfId="0" applyNumberFormat="1" applyFont="1" applyFill="1" applyBorder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" fillId="0" borderId="0" xfId="1" applyFont="1" applyAlignme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16" fontId="1" fillId="0" borderId="0" xfId="0" applyNumberFormat="1" applyFont="1" applyFill="1" applyBorder="1" applyAlignment="1" applyProtection="1">
      <alignment horizontal="center"/>
      <protection locked="0"/>
    </xf>
    <xf numFmtId="2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16" fontId="1" fillId="0" borderId="0" xfId="0" applyNumberFormat="1" applyFont="1" applyFill="1" applyBorder="1" applyAlignment="1" applyProtection="1">
      <alignment horizontal="center" vertical="top"/>
      <protection locked="0"/>
    </xf>
    <xf numFmtId="20" fontId="1" fillId="0" borderId="0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7" fillId="0" borderId="1" xfId="0" applyFont="1" applyBorder="1"/>
    <xf numFmtId="0" fontId="7" fillId="0" borderId="2" xfId="0" applyFont="1" applyBorder="1"/>
    <xf numFmtId="0" fontId="8" fillId="0" borderId="2" xfId="0" applyFont="1" applyBorder="1"/>
    <xf numFmtId="0" fontId="9" fillId="0" borderId="2" xfId="0" applyFont="1" applyBorder="1"/>
    <xf numFmtId="0" fontId="7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2" borderId="0" xfId="0" applyFont="1" applyFill="1" applyBorder="1"/>
    <xf numFmtId="0" fontId="7" fillId="2" borderId="2" xfId="0" applyFont="1" applyFill="1" applyBorder="1"/>
    <xf numFmtId="0" fontId="1" fillId="0" borderId="0" xfId="0" applyFont="1" applyBorder="1" applyAlignment="1" applyProtection="1">
      <alignment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vertical="center"/>
      <protection locked="0"/>
    </xf>
    <xf numFmtId="0" fontId="11" fillId="4" borderId="0" xfId="0" applyFont="1" applyFill="1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/>
    </xf>
    <xf numFmtId="0" fontId="7" fillId="4" borderId="9" xfId="0" applyFont="1" applyFill="1" applyBorder="1"/>
    <xf numFmtId="0" fontId="7" fillId="4" borderId="9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0" xfId="0" applyFont="1" applyFill="1" applyBorder="1"/>
    <xf numFmtId="0" fontId="13" fillId="5" borderId="7" xfId="0" applyFont="1" applyFill="1" applyBorder="1" applyAlignment="1" applyProtection="1">
      <alignment horizontal="center"/>
      <protection hidden="1"/>
    </xf>
    <xf numFmtId="0" fontId="7" fillId="6" borderId="0" xfId="0" applyFont="1" applyFill="1" applyBorder="1" applyAlignment="1" applyProtection="1">
      <alignment horizontal="center"/>
      <protection hidden="1"/>
    </xf>
    <xf numFmtId="0" fontId="7" fillId="6" borderId="0" xfId="0" applyFont="1" applyFill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center" vertical="center"/>
      <protection hidden="1"/>
    </xf>
    <xf numFmtId="0" fontId="10" fillId="6" borderId="0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Border="1" applyAlignment="1" applyProtection="1">
      <alignment horizontal="center"/>
      <protection hidden="1"/>
    </xf>
    <xf numFmtId="0" fontId="7" fillId="7" borderId="0" xfId="0" applyFont="1" applyFill="1" applyBorder="1" applyAlignment="1" applyProtection="1">
      <alignment vertical="center"/>
      <protection hidden="1"/>
    </xf>
    <xf numFmtId="0" fontId="7" fillId="7" borderId="0" xfId="0" applyFont="1" applyFill="1" applyBorder="1" applyAlignment="1" applyProtection="1">
      <alignment horizontal="center" vertical="center"/>
      <protection hidden="1"/>
    </xf>
    <xf numFmtId="0" fontId="10" fillId="7" borderId="0" xfId="0" applyFont="1" applyFill="1" applyBorder="1" applyAlignment="1" applyProtection="1">
      <alignment horizontal="center" vertical="center"/>
      <protection hidden="1"/>
    </xf>
    <xf numFmtId="0" fontId="7" fillId="8" borderId="0" xfId="0" applyFont="1" applyFill="1" applyBorder="1" applyAlignment="1" applyProtection="1">
      <alignment horizontal="center"/>
      <protection hidden="1"/>
    </xf>
    <xf numFmtId="0" fontId="7" fillId="8" borderId="0" xfId="0" applyFont="1" applyFill="1" applyBorder="1" applyAlignment="1" applyProtection="1">
      <alignment vertical="center"/>
      <protection hidden="1"/>
    </xf>
    <xf numFmtId="0" fontId="7" fillId="8" borderId="0" xfId="0" applyFont="1" applyFill="1" applyBorder="1" applyAlignment="1" applyProtection="1">
      <alignment horizontal="center" vertical="center"/>
      <protection hidden="1"/>
    </xf>
    <xf numFmtId="0" fontId="10" fillId="8" borderId="0" xfId="0" applyFont="1" applyFill="1" applyBorder="1" applyAlignment="1" applyProtection="1">
      <alignment horizontal="center" vertical="center"/>
      <protection hidden="1"/>
    </xf>
    <xf numFmtId="0" fontId="7" fillId="9" borderId="0" xfId="0" applyFont="1" applyFill="1" applyBorder="1" applyAlignment="1" applyProtection="1">
      <alignment horizontal="center"/>
      <protection hidden="1"/>
    </xf>
    <xf numFmtId="0" fontId="7" fillId="9" borderId="0" xfId="0" applyFont="1" applyFill="1" applyBorder="1" applyAlignment="1" applyProtection="1">
      <alignment vertical="center"/>
      <protection hidden="1"/>
    </xf>
    <xf numFmtId="0" fontId="7" fillId="9" borderId="0" xfId="0" applyFont="1" applyFill="1" applyBorder="1" applyAlignment="1" applyProtection="1">
      <alignment horizontal="center" vertical="center"/>
      <protection hidden="1"/>
    </xf>
    <xf numFmtId="0" fontId="10" fillId="9" borderId="0" xfId="0" applyFont="1" applyFill="1" applyBorder="1" applyAlignment="1" applyProtection="1">
      <alignment horizontal="center" vertical="center"/>
      <protection hidden="1"/>
    </xf>
    <xf numFmtId="0" fontId="14" fillId="4" borderId="0" xfId="0" applyFont="1" applyFill="1" applyBorder="1"/>
    <xf numFmtId="0" fontId="1" fillId="0" borderId="11" xfId="0" applyFont="1" applyFill="1" applyBorder="1" applyAlignment="1">
      <alignment horizontal="center" vertical="center"/>
    </xf>
    <xf numFmtId="16" fontId="1" fillId="0" borderId="12" xfId="0" applyNumberFormat="1" applyFont="1" applyFill="1" applyBorder="1" applyAlignment="1" applyProtection="1">
      <alignment horizontal="center"/>
      <protection locked="0"/>
    </xf>
    <xf numFmtId="20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>
      <alignment horizontal="right" indent="1"/>
    </xf>
    <xf numFmtId="0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left" inden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indent="1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indent="1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center"/>
    </xf>
    <xf numFmtId="16" fontId="1" fillId="0" borderId="12" xfId="0" applyNumberFormat="1" applyFont="1" applyFill="1" applyBorder="1" applyAlignment="1" applyProtection="1">
      <alignment horizontal="center" vertical="top"/>
      <protection locked="0"/>
    </xf>
    <xf numFmtId="20" fontId="1" fillId="0" borderId="12" xfId="0" applyNumberFormat="1" applyFont="1" applyFill="1" applyBorder="1" applyAlignment="1" applyProtection="1">
      <alignment horizontal="center" vertical="top"/>
      <protection locked="0"/>
    </xf>
    <xf numFmtId="16" fontId="1" fillId="0" borderId="2" xfId="0" applyNumberFormat="1" applyFont="1" applyFill="1" applyBorder="1" applyAlignment="1" applyProtection="1">
      <alignment horizontal="center" vertical="top"/>
      <protection locked="0"/>
    </xf>
    <xf numFmtId="20" fontId="1" fillId="0" borderId="2" xfId="0" applyNumberFormat="1" applyFont="1" applyFill="1" applyBorder="1" applyAlignment="1" applyProtection="1">
      <alignment horizontal="center" vertical="top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1" fillId="11" borderId="0" xfId="0" applyFont="1" applyFill="1" applyBorder="1" applyProtection="1">
      <protection hidden="1"/>
    </xf>
    <xf numFmtId="0" fontId="7" fillId="11" borderId="0" xfId="0" applyFont="1" applyFill="1" applyBorder="1" applyAlignment="1" applyProtection="1">
      <alignment horizontal="center"/>
      <protection hidden="1"/>
    </xf>
    <xf numFmtId="0" fontId="7" fillId="11" borderId="0" xfId="0" applyFont="1" applyFill="1" applyBorder="1" applyAlignment="1" applyProtection="1">
      <alignment vertical="center"/>
      <protection hidden="1"/>
    </xf>
    <xf numFmtId="0" fontId="7" fillId="11" borderId="0" xfId="0" applyFont="1" applyFill="1" applyBorder="1" applyAlignment="1" applyProtection="1">
      <alignment horizontal="center" vertical="center"/>
      <protection hidden="1"/>
    </xf>
    <xf numFmtId="0" fontId="10" fillId="11" borderId="0" xfId="0" applyFont="1" applyFill="1" applyBorder="1" applyAlignment="1" applyProtection="1">
      <alignment horizontal="center" vertical="center"/>
      <protection hidden="1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 applyProtection="1">
      <alignment horizontal="center" vertical="center"/>
      <protection hidden="1"/>
    </xf>
    <xf numFmtId="0" fontId="13" fillId="5" borderId="19" xfId="0" applyFont="1" applyFill="1" applyBorder="1" applyAlignment="1" applyProtection="1">
      <alignment horizontal="center" vertical="center"/>
      <protection hidden="1"/>
    </xf>
    <xf numFmtId="0" fontId="13" fillId="5" borderId="11" xfId="0" applyFont="1" applyFill="1" applyBorder="1" applyAlignment="1" applyProtection="1">
      <alignment horizontal="center" vertical="center"/>
      <protection hidden="1"/>
    </xf>
    <xf numFmtId="0" fontId="13" fillId="5" borderId="12" xfId="0" applyFont="1" applyFill="1" applyBorder="1" applyAlignment="1" applyProtection="1">
      <alignment horizontal="center" vertical="center"/>
      <protection hidden="1"/>
    </xf>
    <xf numFmtId="0" fontId="13" fillId="5" borderId="13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1" fillId="10" borderId="0" xfId="0" applyFont="1" applyFill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3" fillId="5" borderId="5" xfId="0" applyFont="1" applyFill="1" applyBorder="1" applyAlignment="1" applyProtection="1">
      <alignment horizontal="center" vertical="center"/>
      <protection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6" fillId="3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9"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39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 patternType="solid">
          <bgColor indexed="57"/>
        </patternFill>
      </fill>
    </dxf>
    <dxf>
      <font>
        <b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F31" sqref="F31"/>
    </sheetView>
  </sheetViews>
  <sheetFormatPr defaultRowHeight="12.75" x14ac:dyDescent="0.2"/>
  <cols>
    <col min="1" max="1" width="18.5703125" style="27" bestFit="1" customWidth="1"/>
    <col min="2" max="2" width="8.28515625" style="27" customWidth="1"/>
    <col min="3" max="3" width="3.28515625" style="27" customWidth="1"/>
    <col min="4" max="4" width="4.42578125" style="27" customWidth="1"/>
    <col min="5" max="5" width="21.85546875" style="27" bestFit="1" customWidth="1"/>
    <col min="6" max="6" width="9.140625" style="27"/>
    <col min="7" max="7" width="43.28515625" style="27" bestFit="1" customWidth="1"/>
    <col min="8" max="16384" width="9.140625" style="27"/>
  </cols>
  <sheetData>
    <row r="1" spans="1:10" ht="13.5" thickBot="1" x14ac:dyDescent="0.25"/>
    <row r="2" spans="1:10" s="28" customFormat="1" ht="22.5" customHeight="1" thickBot="1" x14ac:dyDescent="0.25">
      <c r="A2" s="45" t="s">
        <v>19</v>
      </c>
      <c r="B2" s="46">
        <v>16</v>
      </c>
      <c r="C2" s="45"/>
      <c r="D2" s="47" t="s">
        <v>17</v>
      </c>
      <c r="E2" s="48" t="s">
        <v>18</v>
      </c>
      <c r="F2" s="49"/>
      <c r="G2" s="49"/>
      <c r="H2" s="50"/>
      <c r="I2" s="50"/>
      <c r="J2" s="51"/>
    </row>
    <row r="3" spans="1:10" x14ac:dyDescent="0.2">
      <c r="D3" s="37">
        <v>1</v>
      </c>
      <c r="E3" s="70" t="s">
        <v>48</v>
      </c>
      <c r="F3" s="30" t="s">
        <v>21</v>
      </c>
      <c r="G3" s="31" t="s">
        <v>20</v>
      </c>
      <c r="H3" s="29"/>
      <c r="I3" s="29"/>
      <c r="J3" s="32"/>
    </row>
    <row r="4" spans="1:10" x14ac:dyDescent="0.2">
      <c r="D4" s="37">
        <f t="shared" ref="D4:D26" si="0">IF(D3&lt;&gt;"",IF(D3=$B$2,"",D3+1),"")</f>
        <v>2</v>
      </c>
      <c r="E4" s="52" t="s">
        <v>41</v>
      </c>
      <c r="F4" s="30" t="s">
        <v>21</v>
      </c>
      <c r="G4" s="31" t="s">
        <v>20</v>
      </c>
      <c r="H4" s="29"/>
      <c r="I4" s="29"/>
      <c r="J4" s="32"/>
    </row>
    <row r="5" spans="1:10" x14ac:dyDescent="0.2">
      <c r="D5" s="37">
        <f t="shared" si="0"/>
        <v>3</v>
      </c>
      <c r="E5" s="52" t="s">
        <v>49</v>
      </c>
      <c r="F5" s="30" t="s">
        <v>21</v>
      </c>
      <c r="G5" s="31" t="s">
        <v>20</v>
      </c>
      <c r="H5" s="29"/>
      <c r="I5" s="29"/>
      <c r="J5" s="32"/>
    </row>
    <row r="6" spans="1:10" x14ac:dyDescent="0.2">
      <c r="D6" s="37">
        <f t="shared" si="0"/>
        <v>4</v>
      </c>
      <c r="E6" s="52" t="s">
        <v>42</v>
      </c>
      <c r="F6" s="30" t="s">
        <v>21</v>
      </c>
      <c r="G6" s="31" t="s">
        <v>20</v>
      </c>
      <c r="H6" s="29"/>
      <c r="I6" s="29"/>
      <c r="J6" s="32"/>
    </row>
    <row r="7" spans="1:10" x14ac:dyDescent="0.2">
      <c r="D7" s="37">
        <f t="shared" si="0"/>
        <v>5</v>
      </c>
      <c r="E7" s="52" t="s">
        <v>57</v>
      </c>
      <c r="F7" s="30" t="s">
        <v>21</v>
      </c>
      <c r="G7" s="31" t="s">
        <v>20</v>
      </c>
      <c r="H7" s="29"/>
      <c r="I7" s="29"/>
      <c r="J7" s="32"/>
    </row>
    <row r="8" spans="1:10" x14ac:dyDescent="0.2">
      <c r="D8" s="37">
        <f t="shared" si="0"/>
        <v>6</v>
      </c>
      <c r="E8" s="52" t="s">
        <v>43</v>
      </c>
      <c r="F8" s="30" t="s">
        <v>21</v>
      </c>
      <c r="G8" s="31" t="s">
        <v>20</v>
      </c>
      <c r="H8" s="29"/>
      <c r="I8" s="29"/>
      <c r="J8" s="32"/>
    </row>
    <row r="9" spans="1:10" x14ac:dyDescent="0.2">
      <c r="D9" s="37">
        <f t="shared" si="0"/>
        <v>7</v>
      </c>
      <c r="E9" s="52" t="s">
        <v>51</v>
      </c>
      <c r="F9" s="30" t="s">
        <v>21</v>
      </c>
      <c r="G9" s="31" t="s">
        <v>20</v>
      </c>
      <c r="H9" s="29"/>
      <c r="I9" s="29"/>
      <c r="J9" s="32"/>
    </row>
    <row r="10" spans="1:10" x14ac:dyDescent="0.2">
      <c r="D10" s="37">
        <f t="shared" si="0"/>
        <v>8</v>
      </c>
      <c r="E10" s="52" t="s">
        <v>44</v>
      </c>
      <c r="F10" s="30" t="s">
        <v>21</v>
      </c>
      <c r="G10" s="31" t="s">
        <v>20</v>
      </c>
      <c r="H10" s="29"/>
      <c r="I10" s="29"/>
      <c r="J10" s="32"/>
    </row>
    <row r="11" spans="1:10" x14ac:dyDescent="0.2">
      <c r="D11" s="37">
        <f t="shared" si="0"/>
        <v>9</v>
      </c>
      <c r="E11" s="52" t="s">
        <v>52</v>
      </c>
      <c r="F11" s="30" t="s">
        <v>21</v>
      </c>
      <c r="G11" s="31" t="s">
        <v>20</v>
      </c>
      <c r="H11" s="29"/>
      <c r="I11" s="29"/>
      <c r="J11" s="32"/>
    </row>
    <row r="12" spans="1:10" x14ac:dyDescent="0.2">
      <c r="D12" s="37">
        <f t="shared" si="0"/>
        <v>10</v>
      </c>
      <c r="E12" s="52" t="s">
        <v>45</v>
      </c>
      <c r="F12" s="30" t="s">
        <v>21</v>
      </c>
      <c r="G12" s="31" t="s">
        <v>20</v>
      </c>
      <c r="H12" s="29"/>
      <c r="I12" s="29"/>
      <c r="J12" s="32"/>
    </row>
    <row r="13" spans="1:10" x14ac:dyDescent="0.2">
      <c r="D13" s="37">
        <f t="shared" si="0"/>
        <v>11</v>
      </c>
      <c r="E13" s="52" t="s">
        <v>53</v>
      </c>
      <c r="F13" s="30" t="s">
        <v>21</v>
      </c>
      <c r="G13" s="31" t="s">
        <v>20</v>
      </c>
      <c r="H13" s="29"/>
      <c r="I13" s="29"/>
      <c r="J13" s="32"/>
    </row>
    <row r="14" spans="1:10" x14ac:dyDescent="0.2">
      <c r="D14" s="37">
        <f t="shared" si="0"/>
        <v>12</v>
      </c>
      <c r="E14" s="52" t="s">
        <v>46</v>
      </c>
      <c r="F14" s="30" t="s">
        <v>21</v>
      </c>
      <c r="G14" s="31" t="s">
        <v>20</v>
      </c>
      <c r="H14" s="29"/>
      <c r="I14" s="29"/>
      <c r="J14" s="32"/>
    </row>
    <row r="15" spans="1:10" x14ac:dyDescent="0.2">
      <c r="D15" s="37">
        <f t="shared" si="0"/>
        <v>13</v>
      </c>
      <c r="E15" s="52" t="s">
        <v>55</v>
      </c>
      <c r="F15" s="30" t="s">
        <v>21</v>
      </c>
      <c r="G15" s="31" t="s">
        <v>20</v>
      </c>
      <c r="H15" s="29"/>
      <c r="I15" s="29"/>
      <c r="J15" s="32"/>
    </row>
    <row r="16" spans="1:10" x14ac:dyDescent="0.2">
      <c r="D16" s="37">
        <f t="shared" si="0"/>
        <v>14</v>
      </c>
      <c r="E16" s="52" t="s">
        <v>47</v>
      </c>
      <c r="F16" s="30" t="s">
        <v>21</v>
      </c>
      <c r="G16" s="31" t="s">
        <v>20</v>
      </c>
      <c r="H16" s="29"/>
      <c r="I16" s="29"/>
      <c r="J16" s="32"/>
    </row>
    <row r="17" spans="4:10" x14ac:dyDescent="0.2">
      <c r="D17" s="37">
        <f t="shared" si="0"/>
        <v>15</v>
      </c>
      <c r="E17" s="52" t="s">
        <v>54</v>
      </c>
      <c r="F17" s="30" t="s">
        <v>21</v>
      </c>
      <c r="G17" s="31" t="s">
        <v>20</v>
      </c>
      <c r="H17" s="29"/>
      <c r="I17" s="29"/>
      <c r="J17" s="32"/>
    </row>
    <row r="18" spans="4:10" x14ac:dyDescent="0.2">
      <c r="D18" s="37">
        <f t="shared" si="0"/>
        <v>16</v>
      </c>
      <c r="E18" s="52" t="s">
        <v>56</v>
      </c>
      <c r="F18" s="30" t="s">
        <v>21</v>
      </c>
      <c r="G18" s="31" t="s">
        <v>20</v>
      </c>
      <c r="H18" s="29"/>
      <c r="I18" s="29"/>
      <c r="J18" s="32"/>
    </row>
    <row r="19" spans="4:10" x14ac:dyDescent="0.2">
      <c r="D19" s="37" t="str">
        <f t="shared" si="0"/>
        <v/>
      </c>
      <c r="E19" s="52"/>
      <c r="F19" s="30" t="s">
        <v>21</v>
      </c>
      <c r="G19" s="31" t="s">
        <v>20</v>
      </c>
      <c r="H19" s="29"/>
      <c r="I19" s="29"/>
      <c r="J19" s="32"/>
    </row>
    <row r="20" spans="4:10" x14ac:dyDescent="0.2">
      <c r="D20" s="37" t="str">
        <f t="shared" si="0"/>
        <v/>
      </c>
      <c r="E20" s="52"/>
      <c r="F20" s="30" t="s">
        <v>21</v>
      </c>
      <c r="G20" s="31" t="s">
        <v>20</v>
      </c>
      <c r="H20" s="29"/>
      <c r="I20" s="29"/>
      <c r="J20" s="32"/>
    </row>
    <row r="21" spans="4:10" x14ac:dyDescent="0.2">
      <c r="D21" s="37" t="str">
        <f t="shared" si="0"/>
        <v/>
      </c>
      <c r="E21" s="39"/>
      <c r="F21" s="30" t="s">
        <v>21</v>
      </c>
      <c r="G21" s="31"/>
      <c r="H21" s="29"/>
      <c r="I21" s="29"/>
      <c r="J21" s="32"/>
    </row>
    <row r="22" spans="4:10" x14ac:dyDescent="0.2">
      <c r="D22" s="37" t="str">
        <f t="shared" si="0"/>
        <v/>
      </c>
      <c r="E22" s="39"/>
      <c r="F22" s="30" t="s">
        <v>21</v>
      </c>
      <c r="G22" s="31"/>
      <c r="H22" s="29"/>
      <c r="I22" s="29"/>
      <c r="J22" s="32"/>
    </row>
    <row r="23" spans="4:10" x14ac:dyDescent="0.2">
      <c r="D23" s="37" t="str">
        <f t="shared" si="0"/>
        <v/>
      </c>
      <c r="E23" s="39"/>
      <c r="F23" s="30" t="s">
        <v>21</v>
      </c>
      <c r="G23" s="31" t="s">
        <v>20</v>
      </c>
      <c r="H23" s="29"/>
      <c r="I23" s="29"/>
      <c r="J23" s="32"/>
    </row>
    <row r="24" spans="4:10" x14ac:dyDescent="0.2">
      <c r="D24" s="37" t="str">
        <f t="shared" si="0"/>
        <v/>
      </c>
      <c r="E24" s="39"/>
      <c r="F24" s="30" t="s">
        <v>21</v>
      </c>
      <c r="G24" s="31" t="s">
        <v>20</v>
      </c>
      <c r="H24" s="29"/>
      <c r="I24" s="29"/>
      <c r="J24" s="32"/>
    </row>
    <row r="25" spans="4:10" x14ac:dyDescent="0.2">
      <c r="D25" s="37" t="str">
        <f t="shared" si="0"/>
        <v/>
      </c>
      <c r="E25" s="39"/>
      <c r="F25" s="30" t="s">
        <v>21</v>
      </c>
      <c r="G25" s="31" t="s">
        <v>20</v>
      </c>
      <c r="H25" s="29"/>
      <c r="I25" s="29"/>
      <c r="J25" s="32"/>
    </row>
    <row r="26" spans="4:10" ht="13.5" thickBot="1" x14ac:dyDescent="0.25">
      <c r="D26" s="38" t="str">
        <f t="shared" si="0"/>
        <v/>
      </c>
      <c r="E26" s="40"/>
      <c r="F26" s="34" t="s">
        <v>21</v>
      </c>
      <c r="G26" s="35" t="s">
        <v>20</v>
      </c>
      <c r="H26" s="33"/>
      <c r="I26" s="33"/>
      <c r="J26" s="36"/>
    </row>
  </sheetData>
  <phoneticPr fontId="2" type="noConversion"/>
  <conditionalFormatting sqref="F3:G26">
    <cfRule type="expression" dxfId="8" priority="1" stopIfTrue="1">
      <formula>AND($D3&gt;$B$2,$E3&lt;&gt;"")</formula>
    </cfRule>
  </conditionalFormatting>
  <conditionalFormatting sqref="E3:E26">
    <cfRule type="expression" dxfId="7" priority="2" stopIfTrue="1">
      <formula>$D3&lt;&gt;""</formula>
    </cfRule>
  </conditionalFormatting>
  <dataValidations count="1">
    <dataValidation type="list" allowBlank="1" showInputMessage="1" showErrorMessage="1" sqref="B2">
      <formula1>"4,5,6,7,8,9,10,11,12,13,14,15,16,17,18,19,20,21,22,23,24"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40"/>
  <sheetViews>
    <sheetView showGridLines="0" workbookViewId="0">
      <selection activeCell="K27" sqref="K27"/>
    </sheetView>
  </sheetViews>
  <sheetFormatPr defaultRowHeight="10.5" x14ac:dyDescent="0.15"/>
  <cols>
    <col min="1" max="1" width="1" style="7" customWidth="1"/>
    <col min="2" max="2" width="5.7109375" style="7" customWidth="1"/>
    <col min="3" max="3" width="18.5703125" style="7" customWidth="1"/>
    <col min="4" max="4" width="8.42578125" style="7" customWidth="1"/>
    <col min="5" max="6" width="3.7109375" style="7" customWidth="1"/>
    <col min="7" max="7" width="3.7109375" style="8" customWidth="1"/>
    <col min="8" max="8" width="5.85546875" style="7" customWidth="1"/>
    <col min="9" max="9" width="6" style="7" customWidth="1"/>
    <col min="10" max="10" width="9.85546875" style="7" customWidth="1"/>
    <col min="11" max="11" width="8.28515625" style="7" customWidth="1"/>
    <col min="12" max="12" width="8.42578125" style="7" customWidth="1"/>
    <col min="13" max="15" width="3.7109375" style="7" customWidth="1"/>
    <col min="16" max="16" width="5.85546875" style="7" customWidth="1"/>
    <col min="17" max="17" width="6" style="7" customWidth="1"/>
    <col min="18" max="18" width="9.85546875" style="7" customWidth="1"/>
    <col min="19" max="19" width="8.5703125" style="7" customWidth="1"/>
    <col min="20" max="20" width="8.42578125" style="7" customWidth="1"/>
    <col min="21" max="23" width="3.7109375" style="7" customWidth="1"/>
    <col min="24" max="24" width="5.85546875" style="7" customWidth="1"/>
    <col min="25" max="25" width="6" style="7" customWidth="1"/>
    <col min="26" max="26" width="9.85546875" style="7" customWidth="1"/>
    <col min="27" max="27" width="8.5703125" style="7" customWidth="1"/>
    <col min="28" max="33" width="4.7109375" style="7" customWidth="1"/>
    <col min="34" max="16384" width="9.140625" style="7"/>
  </cols>
  <sheetData>
    <row r="2" spans="2:27" ht="21.75" customHeight="1" x14ac:dyDescent="0.15">
      <c r="B2" s="106" t="s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7"/>
    </row>
    <row r="3" spans="2:27" ht="11.25" thickBot="1" x14ac:dyDescent="0.2"/>
    <row r="4" spans="2:27" s="9" customFormat="1" ht="12.75" customHeight="1" thickBot="1" x14ac:dyDescent="0.25">
      <c r="B4" s="102" t="s">
        <v>22</v>
      </c>
      <c r="C4" s="100" t="s">
        <v>23</v>
      </c>
      <c r="D4" s="104" t="s">
        <v>24</v>
      </c>
      <c r="E4" s="100" t="s">
        <v>25</v>
      </c>
      <c r="F4" s="100" t="s">
        <v>26</v>
      </c>
      <c r="G4" s="100" t="s">
        <v>27</v>
      </c>
      <c r="H4" s="100" t="s">
        <v>28</v>
      </c>
      <c r="I4" s="100" t="s">
        <v>29</v>
      </c>
      <c r="J4" s="100" t="s">
        <v>30</v>
      </c>
      <c r="K4" s="100" t="s">
        <v>31</v>
      </c>
      <c r="L4" s="102" t="s">
        <v>32</v>
      </c>
      <c r="M4" s="103"/>
      <c r="N4" s="103"/>
      <c r="O4" s="103"/>
      <c r="P4" s="103"/>
      <c r="Q4" s="103"/>
      <c r="R4" s="103"/>
      <c r="S4" s="104"/>
      <c r="T4" s="102" t="s">
        <v>33</v>
      </c>
      <c r="U4" s="103"/>
      <c r="V4" s="103"/>
      <c r="W4" s="103"/>
      <c r="X4" s="103"/>
      <c r="Y4" s="103"/>
      <c r="Z4" s="103"/>
      <c r="AA4" s="104"/>
    </row>
    <row r="5" spans="2:27" s="10" customFormat="1" ht="13.5" customHeight="1" thickBot="1" x14ac:dyDescent="0.25">
      <c r="B5" s="108"/>
      <c r="C5" s="101"/>
      <c r="D5" s="109"/>
      <c r="E5" s="101"/>
      <c r="F5" s="101"/>
      <c r="G5" s="101"/>
      <c r="H5" s="101"/>
      <c r="I5" s="101"/>
      <c r="J5" s="101"/>
      <c r="K5" s="101"/>
      <c r="L5" s="53" t="s">
        <v>24</v>
      </c>
      <c r="M5" s="53" t="s">
        <v>25</v>
      </c>
      <c r="N5" s="53" t="s">
        <v>26</v>
      </c>
      <c r="O5" s="53" t="s">
        <v>27</v>
      </c>
      <c r="P5" s="53" t="s">
        <v>28</v>
      </c>
      <c r="Q5" s="53" t="s">
        <v>29</v>
      </c>
      <c r="R5" s="53" t="s">
        <v>30</v>
      </c>
      <c r="S5" s="53" t="s">
        <v>31</v>
      </c>
      <c r="T5" s="53" t="s">
        <v>24</v>
      </c>
      <c r="U5" s="53" t="s">
        <v>25</v>
      </c>
      <c r="V5" s="53" t="s">
        <v>26</v>
      </c>
      <c r="W5" s="53" t="s">
        <v>27</v>
      </c>
      <c r="X5" s="53" t="s">
        <v>28</v>
      </c>
      <c r="Y5" s="53" t="s">
        <v>29</v>
      </c>
      <c r="Z5" s="53" t="s">
        <v>30</v>
      </c>
      <c r="AA5" s="53" t="s">
        <v>31</v>
      </c>
    </row>
    <row r="6" spans="2:27" ht="12.75" x14ac:dyDescent="0.2">
      <c r="B6" s="54">
        <v>1</v>
      </c>
      <c r="C6" s="55" t="str">
        <f>IF(B6&lt;&gt;"",VLOOKUP(B6,Ρυθμίσεις!B$4:AC$27,2,FALSE),"")</f>
        <v>Εθνικός</v>
      </c>
      <c r="D6" s="56">
        <f>IF($B6&lt;&gt;"",VLOOKUP($C6,Ρυθμίσεις!$C$4:$AC$27,COLUMN(),FALSE),"")</f>
        <v>0</v>
      </c>
      <c r="E6" s="56">
        <f>IF($B6&lt;&gt;"",VLOOKUP($C6,Ρυθμίσεις!$C$4:$AC$27,COLUMN(),FALSE),"")</f>
        <v>0</v>
      </c>
      <c r="F6" s="56">
        <f>IF($B6&lt;&gt;"",VLOOKUP($C6,Ρυθμίσεις!$C$4:$AC$27,COLUMN(),FALSE),"")</f>
        <v>0</v>
      </c>
      <c r="G6" s="56">
        <f>IF($B6&lt;&gt;"",VLOOKUP($C6,Ρυθμίσεις!$C$4:$AC$27,COLUMN(),FALSE),"")</f>
        <v>0</v>
      </c>
      <c r="H6" s="56">
        <f>IF($B6&lt;&gt;"",VLOOKUP($C6,Ρυθμίσεις!$C$4:$AC$27,COLUMN(),FALSE),"")</f>
        <v>0</v>
      </c>
      <c r="I6" s="56">
        <f>IF($B6&lt;&gt;"",VLOOKUP($C6,Ρυθμίσεις!$C$4:$AC$27,COLUMN(),FALSE),"")</f>
        <v>0</v>
      </c>
      <c r="J6" s="56">
        <f>IF($B6&lt;&gt;"",VLOOKUP($C6,Ρυθμίσεις!$C$4:$AC$27,COLUMN(),FALSE),"")</f>
        <v>0</v>
      </c>
      <c r="K6" s="57">
        <f>IF($B6&lt;&gt;"",VLOOKUP($C6,Ρυθμίσεις!$C$4:$AC$27,COLUMN(),FALSE),"")</f>
        <v>0</v>
      </c>
      <c r="L6" s="56">
        <f>IF($B6&lt;&gt;"",VLOOKUP($C6,Ρυθμίσεις!$C$4:$AC$27,COLUMN(),FALSE),"")</f>
        <v>0</v>
      </c>
      <c r="M6" s="56">
        <f>IF($B6&lt;&gt;"",VLOOKUP($C6,Ρυθμίσεις!$C$4:$AC$27,COLUMN(),FALSE),"")</f>
        <v>0</v>
      </c>
      <c r="N6" s="56">
        <f>IF($B6&lt;&gt;"",VLOOKUP($C6,Ρυθμίσεις!$C$4:$AC$27,COLUMN(),FALSE),"")</f>
        <v>0</v>
      </c>
      <c r="O6" s="56">
        <f>IF($B6&lt;&gt;"",VLOOKUP($C6,Ρυθμίσεις!$C$4:$AC$27,COLUMN(),FALSE),"")</f>
        <v>0</v>
      </c>
      <c r="P6" s="56">
        <f>IF($B6&lt;&gt;"",VLOOKUP($C6,Ρυθμίσεις!$C$4:$AC$27,COLUMN(),FALSE),"")</f>
        <v>0</v>
      </c>
      <c r="Q6" s="56">
        <f>IF($B6&lt;&gt;"",VLOOKUP($C6,Ρυθμίσεις!$C$4:$AC$27,COLUMN(),FALSE),"")</f>
        <v>0</v>
      </c>
      <c r="R6" s="56">
        <f>IF($B6&lt;&gt;"",VLOOKUP($C6,Ρυθμίσεις!$C$4:$AC$27,COLUMN(),FALSE),"")</f>
        <v>0</v>
      </c>
      <c r="S6" s="56">
        <f>IF($B6&lt;&gt;"",VLOOKUP($C6,Ρυθμίσεις!$C$4:$AC$27,COLUMN(),FALSE),"")</f>
        <v>0</v>
      </c>
      <c r="T6" s="56">
        <f>IF($B6&lt;&gt;"",VLOOKUP($C6,Ρυθμίσεις!$C$4:$AC$27,COLUMN(),FALSE),"")</f>
        <v>0</v>
      </c>
      <c r="U6" s="56">
        <f>IF($B6&lt;&gt;"",VLOOKUP($C6,Ρυθμίσεις!$C$4:$AC$27,COLUMN(),FALSE),"")</f>
        <v>0</v>
      </c>
      <c r="V6" s="56">
        <f>IF($B6&lt;&gt;"",VLOOKUP($C6,Ρυθμίσεις!$C$4:$AC$27,COLUMN(),FALSE),"")</f>
        <v>0</v>
      </c>
      <c r="W6" s="56">
        <f>IF($B6&lt;&gt;"",VLOOKUP($C6,Ρυθμίσεις!$C$4:$AC$27,COLUMN(),FALSE),"")</f>
        <v>0</v>
      </c>
      <c r="X6" s="56">
        <f>IF($B6&lt;&gt;"",VLOOKUP($C6,Ρυθμίσεις!$C$4:$AC$27,COLUMN(),FALSE),"")</f>
        <v>0</v>
      </c>
      <c r="Y6" s="56">
        <f>IF($B6&lt;&gt;"",VLOOKUP($C6,Ρυθμίσεις!$C$4:$AC$27,COLUMN(),FALSE),"")</f>
        <v>0</v>
      </c>
      <c r="Z6" s="56">
        <f>IF($B6&lt;&gt;"",VLOOKUP($C6,Ρυθμίσεις!$C$4:$AC$27,COLUMN(),FALSE),"")</f>
        <v>0</v>
      </c>
      <c r="AA6" s="56">
        <f>IF($B6&lt;&gt;"",VLOOKUP($C6,Ρυθμίσεις!$C$4:$AC$27,COLUMN(),FALSE),"")</f>
        <v>0</v>
      </c>
    </row>
    <row r="7" spans="2:27" ht="12.75" x14ac:dyDescent="0.2">
      <c r="B7" s="54">
        <f>IF(B6&lt;&gt;"",IF(B6='Αρχικές Ρυθμίσεις'!$B$2,"",B6+1),"")</f>
        <v>2</v>
      </c>
      <c r="C7" s="55" t="str">
        <f>IF(B7&lt;&gt;"",VLOOKUP(B7,Ρυθμίσεις!B$4:AC$27,2,FALSE),"")</f>
        <v>Αστέρας Βάρης</v>
      </c>
      <c r="D7" s="56">
        <f>IF($B7&lt;&gt;"",VLOOKUP($C7,Ρυθμίσεις!$C$4:$AC$27,COLUMN(),FALSE),"")</f>
        <v>0</v>
      </c>
      <c r="E7" s="56">
        <f>IF($B7&lt;&gt;"",VLOOKUP($C7,Ρυθμίσεις!$C$4:$AC$27,COLUMN(),FALSE),"")</f>
        <v>0</v>
      </c>
      <c r="F7" s="56">
        <f>IF($B7&lt;&gt;"",VLOOKUP($C7,Ρυθμίσεις!$C$4:$AC$27,COLUMN(),FALSE),"")</f>
        <v>0</v>
      </c>
      <c r="G7" s="56">
        <f>IF($B7&lt;&gt;"",VLOOKUP($C7,Ρυθμίσεις!$C$4:$AC$27,COLUMN(),FALSE),"")</f>
        <v>0</v>
      </c>
      <c r="H7" s="56">
        <f>IF($B7&lt;&gt;"",VLOOKUP($C7,Ρυθμίσεις!$C$4:$AC$27,COLUMN(),FALSE),"")</f>
        <v>0</v>
      </c>
      <c r="I7" s="56">
        <f>IF($B7&lt;&gt;"",VLOOKUP($C7,Ρυθμίσεις!$C$4:$AC$27,COLUMN(),FALSE),"")</f>
        <v>0</v>
      </c>
      <c r="J7" s="56">
        <f>IF($B7&lt;&gt;"",VLOOKUP($C7,Ρυθμίσεις!$C$4:$AC$27,COLUMN(),FALSE),"")</f>
        <v>0</v>
      </c>
      <c r="K7" s="57">
        <f>IF($B7&lt;&gt;"",VLOOKUP($C7,Ρυθμίσεις!$C$4:$AC$27,COLUMN(),FALSE),"")</f>
        <v>0</v>
      </c>
      <c r="L7" s="56">
        <f>IF($B7&lt;&gt;"",VLOOKUP($C7,Ρυθμίσεις!$C$4:$AC$27,COLUMN(),FALSE),"")</f>
        <v>0</v>
      </c>
      <c r="M7" s="56">
        <f>IF($B7&lt;&gt;"",VLOOKUP($C7,Ρυθμίσεις!$C$4:$AC$27,COLUMN(),FALSE),"")</f>
        <v>0</v>
      </c>
      <c r="N7" s="56">
        <f>IF($B7&lt;&gt;"",VLOOKUP($C7,Ρυθμίσεις!$C$4:$AC$27,COLUMN(),FALSE),"")</f>
        <v>0</v>
      </c>
      <c r="O7" s="56">
        <f>IF($B7&lt;&gt;"",VLOOKUP($C7,Ρυθμίσεις!$C$4:$AC$27,COLUMN(),FALSE),"")</f>
        <v>0</v>
      </c>
      <c r="P7" s="56">
        <f>IF($B7&lt;&gt;"",VLOOKUP($C7,Ρυθμίσεις!$C$4:$AC$27,COLUMN(),FALSE),"")</f>
        <v>0</v>
      </c>
      <c r="Q7" s="56">
        <f>IF($B7&lt;&gt;"",VLOOKUP($C7,Ρυθμίσεις!$C$4:$AC$27,COLUMN(),FALSE),"")</f>
        <v>0</v>
      </c>
      <c r="R7" s="56">
        <f>IF($B7&lt;&gt;"",VLOOKUP($C7,Ρυθμίσεις!$C$4:$AC$27,COLUMN(),FALSE),"")</f>
        <v>0</v>
      </c>
      <c r="S7" s="56">
        <f>IF($B7&lt;&gt;"",VLOOKUP($C7,Ρυθμίσεις!$C$4:$AC$27,COLUMN(),FALSE),"")</f>
        <v>0</v>
      </c>
      <c r="T7" s="56">
        <f>IF($B7&lt;&gt;"",VLOOKUP($C7,Ρυθμίσεις!$C$4:$AC$27,COLUMN(),FALSE),"")</f>
        <v>0</v>
      </c>
      <c r="U7" s="56">
        <f>IF($B7&lt;&gt;"",VLOOKUP($C7,Ρυθμίσεις!$C$4:$AC$27,COLUMN(),FALSE),"")</f>
        <v>0</v>
      </c>
      <c r="V7" s="56">
        <f>IF($B7&lt;&gt;"",VLOOKUP($C7,Ρυθμίσεις!$C$4:$AC$27,COLUMN(),FALSE),"")</f>
        <v>0</v>
      </c>
      <c r="W7" s="56">
        <f>IF($B7&lt;&gt;"",VLOOKUP($C7,Ρυθμίσεις!$C$4:$AC$27,COLUMN(),FALSE),"")</f>
        <v>0</v>
      </c>
      <c r="X7" s="56">
        <f>IF($B7&lt;&gt;"",VLOOKUP($C7,Ρυθμίσεις!$C$4:$AC$27,COLUMN(),FALSE),"")</f>
        <v>0</v>
      </c>
      <c r="Y7" s="56">
        <f>IF($B7&lt;&gt;"",VLOOKUP($C7,Ρυθμίσεις!$C$4:$AC$27,COLUMN(),FALSE),"")</f>
        <v>0</v>
      </c>
      <c r="Z7" s="56">
        <f>IF($B7&lt;&gt;"",VLOOKUP($C7,Ρυθμίσεις!$C$4:$AC$27,COLUMN(),FALSE),"")</f>
        <v>0</v>
      </c>
      <c r="AA7" s="56">
        <f>IF($B7&lt;&gt;"",VLOOKUP($C7,Ρυθμίσεις!$C$4:$AC$27,COLUMN(),FALSE),"")</f>
        <v>0</v>
      </c>
    </row>
    <row r="8" spans="2:27" ht="12.75" x14ac:dyDescent="0.2">
      <c r="B8" s="58">
        <f>IF(B7&lt;&gt;"",IF(B7='Αρχικές Ρυθμίσεις'!$B$2,"",B7+1),"")</f>
        <v>3</v>
      </c>
      <c r="C8" s="59" t="str">
        <f>IF(B8&lt;&gt;"",VLOOKUP(B8,Ρυθμίσεις!B$4:AC$27,2,FALSE),"")</f>
        <v>Ιωνικός</v>
      </c>
      <c r="D8" s="60">
        <f>IF($B8&lt;&gt;"",VLOOKUP($C8,Ρυθμίσεις!$C$4:$AC$27,COLUMN(),FALSE),"")</f>
        <v>0</v>
      </c>
      <c r="E8" s="60">
        <f>IF($B8&lt;&gt;"",VLOOKUP($C8,Ρυθμίσεις!$C$4:$AC$27,COLUMN(),FALSE),"")</f>
        <v>0</v>
      </c>
      <c r="F8" s="60">
        <f>IF($B8&lt;&gt;"",VLOOKUP($C8,Ρυθμίσεις!$C$4:$AC$27,COLUMN(),FALSE),"")</f>
        <v>0</v>
      </c>
      <c r="G8" s="60">
        <f>IF($B8&lt;&gt;"",VLOOKUP($C8,Ρυθμίσεις!$C$4:$AC$27,COLUMN(),FALSE),"")</f>
        <v>0</v>
      </c>
      <c r="H8" s="60">
        <f>IF($B8&lt;&gt;"",VLOOKUP($C8,Ρυθμίσεις!$C$4:$AC$27,COLUMN(),FALSE),"")</f>
        <v>0</v>
      </c>
      <c r="I8" s="60">
        <f>IF($B8&lt;&gt;"",VLOOKUP($C8,Ρυθμίσεις!$C$4:$AC$27,COLUMN(),FALSE),"")</f>
        <v>0</v>
      </c>
      <c r="J8" s="60">
        <f>IF($B8&lt;&gt;"",VLOOKUP($C8,Ρυθμίσεις!$C$4:$AC$27,COLUMN(),FALSE),"")</f>
        <v>0</v>
      </c>
      <c r="K8" s="61">
        <f>IF($B8&lt;&gt;"",VLOOKUP($C8,Ρυθμίσεις!$C$4:$AC$27,COLUMN(),FALSE),"")</f>
        <v>0</v>
      </c>
      <c r="L8" s="60">
        <f>IF($B8&lt;&gt;"",VLOOKUP($C8,Ρυθμίσεις!$C$4:$AC$27,COLUMN(),FALSE),"")</f>
        <v>0</v>
      </c>
      <c r="M8" s="60">
        <f>IF($B8&lt;&gt;"",VLOOKUP($C8,Ρυθμίσεις!$C$4:$AC$27,COLUMN(),FALSE),"")</f>
        <v>0</v>
      </c>
      <c r="N8" s="60">
        <f>IF($B8&lt;&gt;"",VLOOKUP($C8,Ρυθμίσεις!$C$4:$AC$27,COLUMN(),FALSE),"")</f>
        <v>0</v>
      </c>
      <c r="O8" s="60">
        <f>IF($B8&lt;&gt;"",VLOOKUP($C8,Ρυθμίσεις!$C$4:$AC$27,COLUMN(),FALSE),"")</f>
        <v>0</v>
      </c>
      <c r="P8" s="60">
        <f>IF($B8&lt;&gt;"",VLOOKUP($C8,Ρυθμίσεις!$C$4:$AC$27,COLUMN(),FALSE),"")</f>
        <v>0</v>
      </c>
      <c r="Q8" s="60">
        <f>IF($B8&lt;&gt;"",VLOOKUP($C8,Ρυθμίσεις!$C$4:$AC$27,COLUMN(),FALSE),"")</f>
        <v>0</v>
      </c>
      <c r="R8" s="60">
        <f>IF($B8&lt;&gt;"",VLOOKUP($C8,Ρυθμίσεις!$C$4:$AC$27,COLUMN(),FALSE),"")</f>
        <v>0</v>
      </c>
      <c r="S8" s="60">
        <f>IF($B8&lt;&gt;"",VLOOKUP($C8,Ρυθμίσεις!$C$4:$AC$27,COLUMN(),FALSE),"")</f>
        <v>0</v>
      </c>
      <c r="T8" s="60">
        <f>IF($B8&lt;&gt;"",VLOOKUP($C8,Ρυθμίσεις!$C$4:$AC$27,COLUMN(),FALSE),"")</f>
        <v>0</v>
      </c>
      <c r="U8" s="60">
        <f>IF($B8&lt;&gt;"",VLOOKUP($C8,Ρυθμίσεις!$C$4:$AC$27,COLUMN(),FALSE),"")</f>
        <v>0</v>
      </c>
      <c r="V8" s="60">
        <f>IF($B8&lt;&gt;"",VLOOKUP($C8,Ρυθμίσεις!$C$4:$AC$27,COLUMN(),FALSE),"")</f>
        <v>0</v>
      </c>
      <c r="W8" s="60">
        <f>IF($B8&lt;&gt;"",VLOOKUP($C8,Ρυθμίσεις!$C$4:$AC$27,COLUMN(),FALSE),"")</f>
        <v>0</v>
      </c>
      <c r="X8" s="60">
        <f>IF($B8&lt;&gt;"",VLOOKUP($C8,Ρυθμίσεις!$C$4:$AC$27,COLUMN(),FALSE),"")</f>
        <v>0</v>
      </c>
      <c r="Y8" s="60">
        <f>IF($B8&lt;&gt;"",VLOOKUP($C8,Ρυθμίσεις!$C$4:$AC$27,COLUMN(),FALSE),"")</f>
        <v>0</v>
      </c>
      <c r="Z8" s="60">
        <f>IF($B8&lt;&gt;"",VLOOKUP($C8,Ρυθμίσεις!$C$4:$AC$27,COLUMN(),FALSE),"")</f>
        <v>0</v>
      </c>
      <c r="AA8" s="60">
        <f>IF($B8&lt;&gt;"",VLOOKUP($C8,Ρυθμίσεις!$C$4:$AC$27,COLUMN(),FALSE),"")</f>
        <v>0</v>
      </c>
    </row>
    <row r="9" spans="2:27" ht="12.75" x14ac:dyDescent="0.2">
      <c r="B9" s="58">
        <f>IF(B8&lt;&gt;"",IF(B8='Αρχικές Ρυθμίσεις'!$B$2,"",B8+1),"")</f>
        <v>4</v>
      </c>
      <c r="C9" s="59" t="str">
        <f>IF(B9&lt;&gt;"",VLOOKUP(B9,Ρυθμίσεις!B$4:AC$27,2,FALSE),"")</f>
        <v>ΠΑΟ Κρουσώνα</v>
      </c>
      <c r="D9" s="60">
        <f>IF($B9&lt;&gt;"",VLOOKUP($C9,Ρυθμίσεις!$C$4:$AC$27,COLUMN(),FALSE),"")</f>
        <v>0</v>
      </c>
      <c r="E9" s="60">
        <f>IF($B9&lt;&gt;"",VLOOKUP($C9,Ρυθμίσεις!$C$4:$AC$27,COLUMN(),FALSE),"")</f>
        <v>0</v>
      </c>
      <c r="F9" s="60">
        <f>IF($B9&lt;&gt;"",VLOOKUP($C9,Ρυθμίσεις!$C$4:$AC$27,COLUMN(),FALSE),"")</f>
        <v>0</v>
      </c>
      <c r="G9" s="60">
        <f>IF($B9&lt;&gt;"",VLOOKUP($C9,Ρυθμίσεις!$C$4:$AC$27,COLUMN(),FALSE),"")</f>
        <v>0</v>
      </c>
      <c r="H9" s="60">
        <f>IF($B9&lt;&gt;"",VLOOKUP($C9,Ρυθμίσεις!$C$4:$AC$27,COLUMN(),FALSE),"")</f>
        <v>0</v>
      </c>
      <c r="I9" s="60">
        <f>IF($B9&lt;&gt;"",VLOOKUP($C9,Ρυθμίσεις!$C$4:$AC$27,COLUMN(),FALSE),"")</f>
        <v>0</v>
      </c>
      <c r="J9" s="60">
        <f>IF($B9&lt;&gt;"",VLOOKUP($C9,Ρυθμίσεις!$C$4:$AC$27,COLUMN(),FALSE),"")</f>
        <v>0</v>
      </c>
      <c r="K9" s="61">
        <f>IF($B9&lt;&gt;"",VLOOKUP($C9,Ρυθμίσεις!$C$4:$AC$27,COLUMN(),FALSE),"")</f>
        <v>0</v>
      </c>
      <c r="L9" s="60">
        <f>IF($B9&lt;&gt;"",VLOOKUP($C9,Ρυθμίσεις!$C$4:$AC$27,COLUMN(),FALSE),"")</f>
        <v>0</v>
      </c>
      <c r="M9" s="60">
        <f>IF($B9&lt;&gt;"",VLOOKUP($C9,Ρυθμίσεις!$C$4:$AC$27,COLUMN(),FALSE),"")</f>
        <v>0</v>
      </c>
      <c r="N9" s="60">
        <f>IF($B9&lt;&gt;"",VLOOKUP($C9,Ρυθμίσεις!$C$4:$AC$27,COLUMN(),FALSE),"")</f>
        <v>0</v>
      </c>
      <c r="O9" s="60">
        <f>IF($B9&lt;&gt;"",VLOOKUP($C9,Ρυθμίσεις!$C$4:$AC$27,COLUMN(),FALSE),"")</f>
        <v>0</v>
      </c>
      <c r="P9" s="60">
        <f>IF($B9&lt;&gt;"",VLOOKUP($C9,Ρυθμίσεις!$C$4:$AC$27,COLUMN(),FALSE),"")</f>
        <v>0</v>
      </c>
      <c r="Q9" s="60">
        <f>IF($B9&lt;&gt;"",VLOOKUP($C9,Ρυθμίσεις!$C$4:$AC$27,COLUMN(),FALSE),"")</f>
        <v>0</v>
      </c>
      <c r="R9" s="60">
        <f>IF($B9&lt;&gt;"",VLOOKUP($C9,Ρυθμίσεις!$C$4:$AC$27,COLUMN(),FALSE),"")</f>
        <v>0</v>
      </c>
      <c r="S9" s="60">
        <f>IF($B9&lt;&gt;"",VLOOKUP($C9,Ρυθμίσεις!$C$4:$AC$27,COLUMN(),FALSE),"")</f>
        <v>0</v>
      </c>
      <c r="T9" s="60">
        <f>IF($B9&lt;&gt;"",VLOOKUP($C9,Ρυθμίσεις!$C$4:$AC$27,COLUMN(),FALSE),"")</f>
        <v>0</v>
      </c>
      <c r="U9" s="60">
        <f>IF($B9&lt;&gt;"",VLOOKUP($C9,Ρυθμίσεις!$C$4:$AC$27,COLUMN(),FALSE),"")</f>
        <v>0</v>
      </c>
      <c r="V9" s="60">
        <f>IF($B9&lt;&gt;"",VLOOKUP($C9,Ρυθμίσεις!$C$4:$AC$27,COLUMN(),FALSE),"")</f>
        <v>0</v>
      </c>
      <c r="W9" s="60">
        <f>IF($B9&lt;&gt;"",VLOOKUP($C9,Ρυθμίσεις!$C$4:$AC$27,COLUMN(),FALSE),"")</f>
        <v>0</v>
      </c>
      <c r="X9" s="60">
        <f>IF($B9&lt;&gt;"",VLOOKUP($C9,Ρυθμίσεις!$C$4:$AC$27,COLUMN(),FALSE),"")</f>
        <v>0</v>
      </c>
      <c r="Y9" s="60">
        <f>IF($B9&lt;&gt;"",VLOOKUP($C9,Ρυθμίσεις!$C$4:$AC$27,COLUMN(),FALSE),"")</f>
        <v>0</v>
      </c>
      <c r="Z9" s="60">
        <f>IF($B9&lt;&gt;"",VLOOKUP($C9,Ρυθμίσεις!$C$4:$AC$27,COLUMN(),FALSE),"")</f>
        <v>0</v>
      </c>
      <c r="AA9" s="60">
        <f>IF($B9&lt;&gt;"",VLOOKUP($C9,Ρυθμίσεις!$C$4:$AC$27,COLUMN(),FALSE),"")</f>
        <v>0</v>
      </c>
    </row>
    <row r="10" spans="2:27" ht="12.75" x14ac:dyDescent="0.2">
      <c r="B10" s="58">
        <f>IF(B9&lt;&gt;"",IF(B9='Αρχικές Ρυθμίσεις'!$B$2,"",B9+1),"")</f>
        <v>5</v>
      </c>
      <c r="C10" s="59" t="str">
        <f>IF(B10&lt;&gt;"",VLOOKUP(B10,Ρυθμίσεις!B$4:AC$27,2,FALSE),"")</f>
        <v>Γλυφάδα</v>
      </c>
      <c r="D10" s="60">
        <f>IF($B10&lt;&gt;"",VLOOKUP($C10,Ρυθμίσεις!$C$4:$AC$27,COLUMN(),FALSE),"")</f>
        <v>0</v>
      </c>
      <c r="E10" s="60">
        <f>IF($B10&lt;&gt;"",VLOOKUP($C10,Ρυθμίσεις!$C$4:$AC$27,COLUMN(),FALSE),"")</f>
        <v>0</v>
      </c>
      <c r="F10" s="60">
        <f>IF($B10&lt;&gt;"",VLOOKUP($C10,Ρυθμίσεις!$C$4:$AC$27,COLUMN(),FALSE),"")</f>
        <v>0</v>
      </c>
      <c r="G10" s="60">
        <f>IF($B10&lt;&gt;"",VLOOKUP($C10,Ρυθμίσεις!$C$4:$AC$27,COLUMN(),FALSE),"")</f>
        <v>0</v>
      </c>
      <c r="H10" s="60">
        <f>IF($B10&lt;&gt;"",VLOOKUP($C10,Ρυθμίσεις!$C$4:$AC$27,COLUMN(),FALSE),"")</f>
        <v>0</v>
      </c>
      <c r="I10" s="60">
        <f>IF($B10&lt;&gt;"",VLOOKUP($C10,Ρυθμίσεις!$C$4:$AC$27,COLUMN(),FALSE),"")</f>
        <v>0</v>
      </c>
      <c r="J10" s="60">
        <f>IF($B10&lt;&gt;"",VLOOKUP($C10,Ρυθμίσεις!$C$4:$AC$27,COLUMN(),FALSE),"")</f>
        <v>0</v>
      </c>
      <c r="K10" s="61">
        <f>IF($B10&lt;&gt;"",VLOOKUP($C10,Ρυθμίσεις!$C$4:$AC$27,COLUMN(),FALSE),"")</f>
        <v>0</v>
      </c>
      <c r="L10" s="60">
        <f>IF($B10&lt;&gt;"",VLOOKUP($C10,Ρυθμίσεις!$C$4:$AC$27,COLUMN(),FALSE),"")</f>
        <v>0</v>
      </c>
      <c r="M10" s="60">
        <f>IF($B10&lt;&gt;"",VLOOKUP($C10,Ρυθμίσεις!$C$4:$AC$27,COLUMN(),FALSE),"")</f>
        <v>0</v>
      </c>
      <c r="N10" s="60">
        <f>IF($B10&lt;&gt;"",VLOOKUP($C10,Ρυθμίσεις!$C$4:$AC$27,COLUMN(),FALSE),"")</f>
        <v>0</v>
      </c>
      <c r="O10" s="60">
        <f>IF($B10&lt;&gt;"",VLOOKUP($C10,Ρυθμίσεις!$C$4:$AC$27,COLUMN(),FALSE),"")</f>
        <v>0</v>
      </c>
      <c r="P10" s="60">
        <f>IF($B10&lt;&gt;"",VLOOKUP($C10,Ρυθμίσεις!$C$4:$AC$27,COLUMN(),FALSE),"")</f>
        <v>0</v>
      </c>
      <c r="Q10" s="60">
        <f>IF($B10&lt;&gt;"",VLOOKUP($C10,Ρυθμίσεις!$C$4:$AC$27,COLUMN(),FALSE),"")</f>
        <v>0</v>
      </c>
      <c r="R10" s="60">
        <f>IF($B10&lt;&gt;"",VLOOKUP($C10,Ρυθμίσεις!$C$4:$AC$27,COLUMN(),FALSE),"")</f>
        <v>0</v>
      </c>
      <c r="S10" s="60">
        <f>IF($B10&lt;&gt;"",VLOOKUP($C10,Ρυθμίσεις!$C$4:$AC$27,COLUMN(),FALSE),"")</f>
        <v>0</v>
      </c>
      <c r="T10" s="60">
        <f>IF($B10&lt;&gt;"",VLOOKUP($C10,Ρυθμίσεις!$C$4:$AC$27,COLUMN(),FALSE),"")</f>
        <v>0</v>
      </c>
      <c r="U10" s="60">
        <f>IF($B10&lt;&gt;"",VLOOKUP($C10,Ρυθμίσεις!$C$4:$AC$27,COLUMN(),FALSE),"")</f>
        <v>0</v>
      </c>
      <c r="V10" s="60">
        <f>IF($B10&lt;&gt;"",VLOOKUP($C10,Ρυθμίσεις!$C$4:$AC$27,COLUMN(),FALSE),"")</f>
        <v>0</v>
      </c>
      <c r="W10" s="60">
        <f>IF($B10&lt;&gt;"",VLOOKUP($C10,Ρυθμίσεις!$C$4:$AC$27,COLUMN(),FALSE),"")</f>
        <v>0</v>
      </c>
      <c r="X10" s="60">
        <f>IF($B10&lt;&gt;"",VLOOKUP($C10,Ρυθμίσεις!$C$4:$AC$27,COLUMN(),FALSE),"")</f>
        <v>0</v>
      </c>
      <c r="Y10" s="60">
        <f>IF($B10&lt;&gt;"",VLOOKUP($C10,Ρυθμίσεις!$C$4:$AC$27,COLUMN(),FALSE),"")</f>
        <v>0</v>
      </c>
      <c r="Z10" s="60">
        <f>IF($B10&lt;&gt;"",VLOOKUP($C10,Ρυθμίσεις!$C$4:$AC$27,COLUMN(),FALSE),"")</f>
        <v>0</v>
      </c>
      <c r="AA10" s="60">
        <f>IF($B10&lt;&gt;"",VLOOKUP($C10,Ρυθμίσεις!$C$4:$AC$27,COLUMN(),FALSE),"")</f>
        <v>0</v>
      </c>
    </row>
    <row r="11" spans="2:27" ht="12.75" x14ac:dyDescent="0.2">
      <c r="B11" s="58">
        <f>IF(B10&lt;&gt;"",IF(B10='Αρχικές Ρυθμίσεις'!$B$2,"",B10+1),"")</f>
        <v>6</v>
      </c>
      <c r="C11" s="59" t="str">
        <f>IF(B11&lt;&gt;"",VLOOKUP(B11,Ρυθμίσεις!B$4:AC$27,2,FALSE),"")</f>
        <v>Ηλυσιακός</v>
      </c>
      <c r="D11" s="60">
        <f>IF($B11&lt;&gt;"",VLOOKUP($C11,Ρυθμίσεις!$C$4:$AC$27,COLUMN(),FALSE),"")</f>
        <v>0</v>
      </c>
      <c r="E11" s="60">
        <f>IF($B11&lt;&gt;"",VLOOKUP($C11,Ρυθμίσεις!$C$4:$AC$27,COLUMN(),FALSE),"")</f>
        <v>0</v>
      </c>
      <c r="F11" s="60">
        <f>IF($B11&lt;&gt;"",VLOOKUP($C11,Ρυθμίσεις!$C$4:$AC$27,COLUMN(),FALSE),"")</f>
        <v>0</v>
      </c>
      <c r="G11" s="60">
        <f>IF($B11&lt;&gt;"",VLOOKUP($C11,Ρυθμίσεις!$C$4:$AC$27,COLUMN(),FALSE),"")</f>
        <v>0</v>
      </c>
      <c r="H11" s="60">
        <f>IF($B11&lt;&gt;"",VLOOKUP($C11,Ρυθμίσεις!$C$4:$AC$27,COLUMN(),FALSE),"")</f>
        <v>0</v>
      </c>
      <c r="I11" s="60">
        <f>IF($B11&lt;&gt;"",VLOOKUP($C11,Ρυθμίσεις!$C$4:$AC$27,COLUMN(),FALSE),"")</f>
        <v>0</v>
      </c>
      <c r="J11" s="60">
        <f>IF($B11&lt;&gt;"",VLOOKUP($C11,Ρυθμίσεις!$C$4:$AC$27,COLUMN(),FALSE),"")</f>
        <v>0</v>
      </c>
      <c r="K11" s="61">
        <f>IF($B11&lt;&gt;"",VLOOKUP($C11,Ρυθμίσεις!$C$4:$AC$27,COLUMN(),FALSE),"")</f>
        <v>0</v>
      </c>
      <c r="L11" s="60">
        <f>IF($B11&lt;&gt;"",VLOOKUP($C11,Ρυθμίσεις!$C$4:$AC$27,COLUMN(),FALSE),"")</f>
        <v>0</v>
      </c>
      <c r="M11" s="60">
        <f>IF($B11&lt;&gt;"",VLOOKUP($C11,Ρυθμίσεις!$C$4:$AC$27,COLUMN(),FALSE),"")</f>
        <v>0</v>
      </c>
      <c r="N11" s="60">
        <f>IF($B11&lt;&gt;"",VLOOKUP($C11,Ρυθμίσεις!$C$4:$AC$27,COLUMN(),FALSE),"")</f>
        <v>0</v>
      </c>
      <c r="O11" s="60">
        <f>IF($B11&lt;&gt;"",VLOOKUP($C11,Ρυθμίσεις!$C$4:$AC$27,COLUMN(),FALSE),"")</f>
        <v>0</v>
      </c>
      <c r="P11" s="60">
        <f>IF($B11&lt;&gt;"",VLOOKUP($C11,Ρυθμίσεις!$C$4:$AC$27,COLUMN(),FALSE),"")</f>
        <v>0</v>
      </c>
      <c r="Q11" s="60">
        <f>IF($B11&lt;&gt;"",VLOOKUP($C11,Ρυθμίσεις!$C$4:$AC$27,COLUMN(),FALSE),"")</f>
        <v>0</v>
      </c>
      <c r="R11" s="60">
        <f>IF($B11&lt;&gt;"",VLOOKUP($C11,Ρυθμίσεις!$C$4:$AC$27,COLUMN(),FALSE),"")</f>
        <v>0</v>
      </c>
      <c r="S11" s="60">
        <f>IF($B11&lt;&gt;"",VLOOKUP($C11,Ρυθμίσεις!$C$4:$AC$27,COLUMN(),FALSE),"")</f>
        <v>0</v>
      </c>
      <c r="T11" s="60">
        <f>IF($B11&lt;&gt;"",VLOOKUP($C11,Ρυθμίσεις!$C$4:$AC$27,COLUMN(),FALSE),"")</f>
        <v>0</v>
      </c>
      <c r="U11" s="60">
        <f>IF($B11&lt;&gt;"",VLOOKUP($C11,Ρυθμίσεις!$C$4:$AC$27,COLUMN(),FALSE),"")</f>
        <v>0</v>
      </c>
      <c r="V11" s="60">
        <f>IF($B11&lt;&gt;"",VLOOKUP($C11,Ρυθμίσεις!$C$4:$AC$27,COLUMN(),FALSE),"")</f>
        <v>0</v>
      </c>
      <c r="W11" s="60">
        <f>IF($B11&lt;&gt;"",VLOOKUP($C11,Ρυθμίσεις!$C$4:$AC$27,COLUMN(),FALSE),"")</f>
        <v>0</v>
      </c>
      <c r="X11" s="60">
        <f>IF($B11&lt;&gt;"",VLOOKUP($C11,Ρυθμίσεις!$C$4:$AC$27,COLUMN(),FALSE),"")</f>
        <v>0</v>
      </c>
      <c r="Y11" s="60">
        <f>IF($B11&lt;&gt;"",VLOOKUP($C11,Ρυθμίσεις!$C$4:$AC$27,COLUMN(),FALSE),"")</f>
        <v>0</v>
      </c>
      <c r="Z11" s="60">
        <f>IF($B11&lt;&gt;"",VLOOKUP($C11,Ρυθμίσεις!$C$4:$AC$27,COLUMN(),FALSE),"")</f>
        <v>0</v>
      </c>
      <c r="AA11" s="60">
        <f>IF($B11&lt;&gt;"",VLOOKUP($C11,Ρυθμίσεις!$C$4:$AC$27,COLUMN(),FALSE),"")</f>
        <v>0</v>
      </c>
    </row>
    <row r="12" spans="2:27" ht="12.75" x14ac:dyDescent="0.2">
      <c r="B12" s="62">
        <f>IF(B11&lt;&gt;"",IF(B11='Αρχικές Ρυθμίσεις'!$B$2,"",B11+1),"")</f>
        <v>7</v>
      </c>
      <c r="C12" s="63" t="str">
        <f>IF(B12&lt;&gt;"",VLOOKUP(B12,Ρυθμίσεις!B$4:AC$27,2,FALSE),"")</f>
        <v>Τριγλία Ραφήνας</v>
      </c>
      <c r="D12" s="64">
        <f>IF($B12&lt;&gt;"",VLOOKUP($C12,Ρυθμίσεις!$C$4:$AC$27,COLUMN(),FALSE),"")</f>
        <v>0</v>
      </c>
      <c r="E12" s="64">
        <f>IF($B12&lt;&gt;"",VLOOKUP($C12,Ρυθμίσεις!$C$4:$AC$27,COLUMN(),FALSE),"")</f>
        <v>0</v>
      </c>
      <c r="F12" s="64">
        <f>IF($B12&lt;&gt;"",VLOOKUP($C12,Ρυθμίσεις!$C$4:$AC$27,COLUMN(),FALSE),"")</f>
        <v>0</v>
      </c>
      <c r="G12" s="64">
        <f>IF($B12&lt;&gt;"",VLOOKUP($C12,Ρυθμίσεις!$C$4:$AC$27,COLUMN(),FALSE),"")</f>
        <v>0</v>
      </c>
      <c r="H12" s="64">
        <f>IF($B12&lt;&gt;"",VLOOKUP($C12,Ρυθμίσεις!$C$4:$AC$27,COLUMN(),FALSE),"")</f>
        <v>0</v>
      </c>
      <c r="I12" s="64">
        <f>IF($B12&lt;&gt;"",VLOOKUP($C12,Ρυθμίσεις!$C$4:$AC$27,COLUMN(),FALSE),"")</f>
        <v>0</v>
      </c>
      <c r="J12" s="64">
        <f>IF($B12&lt;&gt;"",VLOOKUP($C12,Ρυθμίσεις!$C$4:$AC$27,COLUMN(),FALSE),"")</f>
        <v>0</v>
      </c>
      <c r="K12" s="65">
        <f>IF($B12&lt;&gt;"",VLOOKUP($C12,Ρυθμίσεις!$C$4:$AC$27,COLUMN(),FALSE),"")</f>
        <v>0</v>
      </c>
      <c r="L12" s="64">
        <f>IF($B12&lt;&gt;"",VLOOKUP($C12,Ρυθμίσεις!$C$4:$AC$27,COLUMN(),FALSE),"")</f>
        <v>0</v>
      </c>
      <c r="M12" s="64">
        <f>IF($B12&lt;&gt;"",VLOOKUP($C12,Ρυθμίσεις!$C$4:$AC$27,COLUMN(),FALSE),"")</f>
        <v>0</v>
      </c>
      <c r="N12" s="64">
        <f>IF($B12&lt;&gt;"",VLOOKUP($C12,Ρυθμίσεις!$C$4:$AC$27,COLUMN(),FALSE),"")</f>
        <v>0</v>
      </c>
      <c r="O12" s="64">
        <f>IF($B12&lt;&gt;"",VLOOKUP($C12,Ρυθμίσεις!$C$4:$AC$27,COLUMN(),FALSE),"")</f>
        <v>0</v>
      </c>
      <c r="P12" s="64">
        <f>IF($B12&lt;&gt;"",VLOOKUP($C12,Ρυθμίσεις!$C$4:$AC$27,COLUMN(),FALSE),"")</f>
        <v>0</v>
      </c>
      <c r="Q12" s="64">
        <f>IF($B12&lt;&gt;"",VLOOKUP($C12,Ρυθμίσεις!$C$4:$AC$27,COLUMN(),FALSE),"")</f>
        <v>0</v>
      </c>
      <c r="R12" s="64">
        <f>IF($B12&lt;&gt;"",VLOOKUP($C12,Ρυθμίσεις!$C$4:$AC$27,COLUMN(),FALSE),"")</f>
        <v>0</v>
      </c>
      <c r="S12" s="64">
        <f>IF($B12&lt;&gt;"",VLOOKUP($C12,Ρυθμίσεις!$C$4:$AC$27,COLUMN(),FALSE),"")</f>
        <v>0</v>
      </c>
      <c r="T12" s="64">
        <f>IF($B12&lt;&gt;"",VLOOKUP($C12,Ρυθμίσεις!$C$4:$AC$27,COLUMN(),FALSE),"")</f>
        <v>0</v>
      </c>
      <c r="U12" s="64">
        <f>IF($B12&lt;&gt;"",VLOOKUP($C12,Ρυθμίσεις!$C$4:$AC$27,COLUMN(),FALSE),"")</f>
        <v>0</v>
      </c>
      <c r="V12" s="64">
        <f>IF($B12&lt;&gt;"",VLOOKUP($C12,Ρυθμίσεις!$C$4:$AC$27,COLUMN(),FALSE),"")</f>
        <v>0</v>
      </c>
      <c r="W12" s="64">
        <f>IF($B12&lt;&gt;"",VLOOKUP($C12,Ρυθμίσεις!$C$4:$AC$27,COLUMN(),FALSE),"")</f>
        <v>0</v>
      </c>
      <c r="X12" s="64">
        <f>IF($B12&lt;&gt;"",VLOOKUP($C12,Ρυθμίσεις!$C$4:$AC$27,COLUMN(),FALSE),"")</f>
        <v>0</v>
      </c>
      <c r="Y12" s="64">
        <f>IF($B12&lt;&gt;"",VLOOKUP($C12,Ρυθμίσεις!$C$4:$AC$27,COLUMN(),FALSE),"")</f>
        <v>0</v>
      </c>
      <c r="Z12" s="64">
        <f>IF($B12&lt;&gt;"",VLOOKUP($C12,Ρυθμίσεις!$C$4:$AC$27,COLUMN(),FALSE),"")</f>
        <v>0</v>
      </c>
      <c r="AA12" s="64">
        <f>IF($B12&lt;&gt;"",VLOOKUP($C12,Ρυθμίσεις!$C$4:$AC$27,COLUMN(),FALSE),"")</f>
        <v>0</v>
      </c>
    </row>
    <row r="13" spans="2:27" ht="12.75" x14ac:dyDescent="0.2">
      <c r="B13" s="62">
        <f>IF(B12&lt;&gt;"",IF(B12='Αρχικές Ρυθμίσεις'!$B$2,"",B12+1),"")</f>
        <v>8</v>
      </c>
      <c r="C13" s="63" t="str">
        <f>IF(B13&lt;&gt;"",VLOOKUP(B13,Ρυθμίσεις!B$4:AC$27,2,FALSE),"")</f>
        <v>Ιάλυσος</v>
      </c>
      <c r="D13" s="64">
        <f>IF($B13&lt;&gt;"",VLOOKUP($C13,Ρυθμίσεις!$C$4:$AC$27,COLUMN(),FALSE),"")</f>
        <v>0</v>
      </c>
      <c r="E13" s="64">
        <f>IF($B13&lt;&gt;"",VLOOKUP($C13,Ρυθμίσεις!$C$4:$AC$27,COLUMN(),FALSE),"")</f>
        <v>0</v>
      </c>
      <c r="F13" s="64">
        <f>IF($B13&lt;&gt;"",VLOOKUP($C13,Ρυθμίσεις!$C$4:$AC$27,COLUMN(),FALSE),"")</f>
        <v>0</v>
      </c>
      <c r="G13" s="64">
        <f>IF($B13&lt;&gt;"",VLOOKUP($C13,Ρυθμίσεις!$C$4:$AC$27,COLUMN(),FALSE),"")</f>
        <v>0</v>
      </c>
      <c r="H13" s="64">
        <f>IF($B13&lt;&gt;"",VLOOKUP($C13,Ρυθμίσεις!$C$4:$AC$27,COLUMN(),FALSE),"")</f>
        <v>0</v>
      </c>
      <c r="I13" s="64">
        <f>IF($B13&lt;&gt;"",VLOOKUP($C13,Ρυθμίσεις!$C$4:$AC$27,COLUMN(),FALSE),"")</f>
        <v>0</v>
      </c>
      <c r="J13" s="64">
        <f>IF($B13&lt;&gt;"",VLOOKUP($C13,Ρυθμίσεις!$C$4:$AC$27,COLUMN(),FALSE),"")</f>
        <v>0</v>
      </c>
      <c r="K13" s="65">
        <f>IF($B13&lt;&gt;"",VLOOKUP($C13,Ρυθμίσεις!$C$4:$AC$27,COLUMN(),FALSE),"")</f>
        <v>0</v>
      </c>
      <c r="L13" s="64">
        <f>IF($B13&lt;&gt;"",VLOOKUP($C13,Ρυθμίσεις!$C$4:$AC$27,COLUMN(),FALSE),"")</f>
        <v>0</v>
      </c>
      <c r="M13" s="64">
        <f>IF($B13&lt;&gt;"",VLOOKUP($C13,Ρυθμίσεις!$C$4:$AC$27,COLUMN(),FALSE),"")</f>
        <v>0</v>
      </c>
      <c r="N13" s="64">
        <f>IF($B13&lt;&gt;"",VLOOKUP($C13,Ρυθμίσεις!$C$4:$AC$27,COLUMN(),FALSE),"")</f>
        <v>0</v>
      </c>
      <c r="O13" s="64">
        <f>IF($B13&lt;&gt;"",VLOOKUP($C13,Ρυθμίσεις!$C$4:$AC$27,COLUMN(),FALSE),"")</f>
        <v>0</v>
      </c>
      <c r="P13" s="64">
        <f>IF($B13&lt;&gt;"",VLOOKUP($C13,Ρυθμίσεις!$C$4:$AC$27,COLUMN(),FALSE),"")</f>
        <v>0</v>
      </c>
      <c r="Q13" s="64">
        <f>IF($B13&lt;&gt;"",VLOOKUP($C13,Ρυθμίσεις!$C$4:$AC$27,COLUMN(),FALSE),"")</f>
        <v>0</v>
      </c>
      <c r="R13" s="64">
        <f>IF($B13&lt;&gt;"",VLOOKUP($C13,Ρυθμίσεις!$C$4:$AC$27,COLUMN(),FALSE),"")</f>
        <v>0</v>
      </c>
      <c r="S13" s="64">
        <f>IF($B13&lt;&gt;"",VLOOKUP($C13,Ρυθμίσεις!$C$4:$AC$27,COLUMN(),FALSE),"")</f>
        <v>0</v>
      </c>
      <c r="T13" s="64">
        <f>IF($B13&lt;&gt;"",VLOOKUP($C13,Ρυθμίσεις!$C$4:$AC$27,COLUMN(),FALSE),"")</f>
        <v>0</v>
      </c>
      <c r="U13" s="64">
        <f>IF($B13&lt;&gt;"",VLOOKUP($C13,Ρυθμίσεις!$C$4:$AC$27,COLUMN(),FALSE),"")</f>
        <v>0</v>
      </c>
      <c r="V13" s="64">
        <f>IF($B13&lt;&gt;"",VLOOKUP($C13,Ρυθμίσεις!$C$4:$AC$27,COLUMN(),FALSE),"")</f>
        <v>0</v>
      </c>
      <c r="W13" s="64">
        <f>IF($B13&lt;&gt;"",VLOOKUP($C13,Ρυθμίσεις!$C$4:$AC$27,COLUMN(),FALSE),"")</f>
        <v>0</v>
      </c>
      <c r="X13" s="64">
        <f>IF($B13&lt;&gt;"",VLOOKUP($C13,Ρυθμίσεις!$C$4:$AC$27,COLUMN(),FALSE),"")</f>
        <v>0</v>
      </c>
      <c r="Y13" s="64">
        <f>IF($B13&lt;&gt;"",VLOOKUP($C13,Ρυθμίσεις!$C$4:$AC$27,COLUMN(),FALSE),"")</f>
        <v>0</v>
      </c>
      <c r="Z13" s="64">
        <f>IF($B13&lt;&gt;"",VLOOKUP($C13,Ρυθμίσεις!$C$4:$AC$27,COLUMN(),FALSE),"")</f>
        <v>0</v>
      </c>
      <c r="AA13" s="64">
        <f>IF($B13&lt;&gt;"",VLOOKUP($C13,Ρυθμίσεις!$C$4:$AC$27,COLUMN(),FALSE),"")</f>
        <v>0</v>
      </c>
    </row>
    <row r="14" spans="2:27" ht="12.75" x14ac:dyDescent="0.2">
      <c r="B14" s="62">
        <f>IF(B13&lt;&gt;"",IF(B13='Αρχικές Ρυθμίσεις'!$B$2,"",B13+1),"")</f>
        <v>9</v>
      </c>
      <c r="C14" s="63" t="str">
        <f>IF(B14&lt;&gt;"",VLOOKUP(B14,Ρυθμίσεις!B$4:AC$27,2,FALSE),"")</f>
        <v>Κηφισιά</v>
      </c>
      <c r="D14" s="64">
        <f>IF($B14&lt;&gt;"",VLOOKUP($C14,Ρυθμίσεις!$C$4:$AC$27,COLUMN(),FALSE),"")</f>
        <v>0</v>
      </c>
      <c r="E14" s="64">
        <f>IF($B14&lt;&gt;"",VLOOKUP($C14,Ρυθμίσεις!$C$4:$AC$27,COLUMN(),FALSE),"")</f>
        <v>0</v>
      </c>
      <c r="F14" s="64">
        <f>IF($B14&lt;&gt;"",VLOOKUP($C14,Ρυθμίσεις!$C$4:$AC$27,COLUMN(),FALSE),"")</f>
        <v>0</v>
      </c>
      <c r="G14" s="64">
        <f>IF($B14&lt;&gt;"",VLOOKUP($C14,Ρυθμίσεις!$C$4:$AC$27,COLUMN(),FALSE),"")</f>
        <v>0</v>
      </c>
      <c r="H14" s="64">
        <f>IF($B14&lt;&gt;"",VLOOKUP($C14,Ρυθμίσεις!$C$4:$AC$27,COLUMN(),FALSE),"")</f>
        <v>0</v>
      </c>
      <c r="I14" s="64">
        <f>IF($B14&lt;&gt;"",VLOOKUP($C14,Ρυθμίσεις!$C$4:$AC$27,COLUMN(),FALSE),"")</f>
        <v>0</v>
      </c>
      <c r="J14" s="64">
        <f>IF($B14&lt;&gt;"",VLOOKUP($C14,Ρυθμίσεις!$C$4:$AC$27,COLUMN(),FALSE),"")</f>
        <v>0</v>
      </c>
      <c r="K14" s="65">
        <f>IF($B14&lt;&gt;"",VLOOKUP($C14,Ρυθμίσεις!$C$4:$AC$27,COLUMN(),FALSE),"")</f>
        <v>0</v>
      </c>
      <c r="L14" s="64">
        <f>IF($B14&lt;&gt;"",VLOOKUP($C14,Ρυθμίσεις!$C$4:$AC$27,COLUMN(),FALSE),"")</f>
        <v>0</v>
      </c>
      <c r="M14" s="64">
        <f>IF($B14&lt;&gt;"",VLOOKUP($C14,Ρυθμίσεις!$C$4:$AC$27,COLUMN(),FALSE),"")</f>
        <v>0</v>
      </c>
      <c r="N14" s="64">
        <f>IF($B14&lt;&gt;"",VLOOKUP($C14,Ρυθμίσεις!$C$4:$AC$27,COLUMN(),FALSE),"")</f>
        <v>0</v>
      </c>
      <c r="O14" s="64">
        <f>IF($B14&lt;&gt;"",VLOOKUP($C14,Ρυθμίσεις!$C$4:$AC$27,COLUMN(),FALSE),"")</f>
        <v>0</v>
      </c>
      <c r="P14" s="64">
        <f>IF($B14&lt;&gt;"",VLOOKUP($C14,Ρυθμίσεις!$C$4:$AC$27,COLUMN(),FALSE),"")</f>
        <v>0</v>
      </c>
      <c r="Q14" s="64">
        <f>IF($B14&lt;&gt;"",VLOOKUP($C14,Ρυθμίσεις!$C$4:$AC$27,COLUMN(),FALSE),"")</f>
        <v>0</v>
      </c>
      <c r="R14" s="64">
        <f>IF($B14&lt;&gt;"",VLOOKUP($C14,Ρυθμίσεις!$C$4:$AC$27,COLUMN(),FALSE),"")</f>
        <v>0</v>
      </c>
      <c r="S14" s="64">
        <f>IF($B14&lt;&gt;"",VLOOKUP($C14,Ρυθμίσεις!$C$4:$AC$27,COLUMN(),FALSE),"")</f>
        <v>0</v>
      </c>
      <c r="T14" s="64">
        <f>IF($B14&lt;&gt;"",VLOOKUP($C14,Ρυθμίσεις!$C$4:$AC$27,COLUMN(),FALSE),"")</f>
        <v>0</v>
      </c>
      <c r="U14" s="64">
        <f>IF($B14&lt;&gt;"",VLOOKUP($C14,Ρυθμίσεις!$C$4:$AC$27,COLUMN(),FALSE),"")</f>
        <v>0</v>
      </c>
      <c r="V14" s="64">
        <f>IF($B14&lt;&gt;"",VLOOKUP($C14,Ρυθμίσεις!$C$4:$AC$27,COLUMN(),FALSE),"")</f>
        <v>0</v>
      </c>
      <c r="W14" s="64">
        <f>IF($B14&lt;&gt;"",VLOOKUP($C14,Ρυθμίσεις!$C$4:$AC$27,COLUMN(),FALSE),"")</f>
        <v>0</v>
      </c>
      <c r="X14" s="64">
        <f>IF($B14&lt;&gt;"",VLOOKUP($C14,Ρυθμίσεις!$C$4:$AC$27,COLUMN(),FALSE),"")</f>
        <v>0</v>
      </c>
      <c r="Y14" s="64">
        <f>IF($B14&lt;&gt;"",VLOOKUP($C14,Ρυθμίσεις!$C$4:$AC$27,COLUMN(),FALSE),"")</f>
        <v>0</v>
      </c>
      <c r="Z14" s="64">
        <f>IF($B14&lt;&gt;"",VLOOKUP($C14,Ρυθμίσεις!$C$4:$AC$27,COLUMN(),FALSE),"")</f>
        <v>0</v>
      </c>
      <c r="AA14" s="64">
        <f>IF($B14&lt;&gt;"",VLOOKUP($C14,Ρυθμίσεις!$C$4:$AC$27,COLUMN(),FALSE),"")</f>
        <v>0</v>
      </c>
    </row>
    <row r="15" spans="2:27" ht="12.75" x14ac:dyDescent="0.2">
      <c r="B15" s="62">
        <f>IF(B14&lt;&gt;"",IF(B14='Αρχικές Ρυθμίσεις'!$B$2,"",B14+1),"")</f>
        <v>10</v>
      </c>
      <c r="C15" s="63" t="str">
        <f>IF(B15&lt;&gt;"",VLOOKUP(B15,Ρυθμίσεις!B$4:AC$27,2,FALSE),"")</f>
        <v>Τράχωνες</v>
      </c>
      <c r="D15" s="64">
        <f>IF($B15&lt;&gt;"",VLOOKUP($C15,Ρυθμίσεις!$C$4:$AC$27,COLUMN(),FALSE),"")</f>
        <v>0</v>
      </c>
      <c r="E15" s="64">
        <f>IF($B15&lt;&gt;"",VLOOKUP($C15,Ρυθμίσεις!$C$4:$AC$27,COLUMN(),FALSE),"")</f>
        <v>0</v>
      </c>
      <c r="F15" s="64">
        <f>IF($B15&lt;&gt;"",VLOOKUP($C15,Ρυθμίσεις!$C$4:$AC$27,COLUMN(),FALSE),"")</f>
        <v>0</v>
      </c>
      <c r="G15" s="64">
        <f>IF($B15&lt;&gt;"",VLOOKUP($C15,Ρυθμίσεις!$C$4:$AC$27,COLUMN(),FALSE),"")</f>
        <v>0</v>
      </c>
      <c r="H15" s="64">
        <f>IF($B15&lt;&gt;"",VLOOKUP($C15,Ρυθμίσεις!$C$4:$AC$27,COLUMN(),FALSE),"")</f>
        <v>0</v>
      </c>
      <c r="I15" s="64">
        <f>IF($B15&lt;&gt;"",VLOOKUP($C15,Ρυθμίσεις!$C$4:$AC$27,COLUMN(),FALSE),"")</f>
        <v>0</v>
      </c>
      <c r="J15" s="64">
        <f>IF($B15&lt;&gt;"",VLOOKUP($C15,Ρυθμίσεις!$C$4:$AC$27,COLUMN(),FALSE),"")</f>
        <v>0</v>
      </c>
      <c r="K15" s="65">
        <f>IF($B15&lt;&gt;"",VLOOKUP($C15,Ρυθμίσεις!$C$4:$AC$27,COLUMN(),FALSE),"")</f>
        <v>0</v>
      </c>
      <c r="L15" s="64">
        <f>IF($B15&lt;&gt;"",VLOOKUP($C15,Ρυθμίσεις!$C$4:$AC$27,COLUMN(),FALSE),"")</f>
        <v>0</v>
      </c>
      <c r="M15" s="64">
        <f>IF($B15&lt;&gt;"",VLOOKUP($C15,Ρυθμίσεις!$C$4:$AC$27,COLUMN(),FALSE),"")</f>
        <v>0</v>
      </c>
      <c r="N15" s="64">
        <f>IF($B15&lt;&gt;"",VLOOKUP($C15,Ρυθμίσεις!$C$4:$AC$27,COLUMN(),FALSE),"")</f>
        <v>0</v>
      </c>
      <c r="O15" s="64">
        <f>IF($B15&lt;&gt;"",VLOOKUP($C15,Ρυθμίσεις!$C$4:$AC$27,COLUMN(),FALSE),"")</f>
        <v>0</v>
      </c>
      <c r="P15" s="64">
        <f>IF($B15&lt;&gt;"",VLOOKUP($C15,Ρυθμίσεις!$C$4:$AC$27,COLUMN(),FALSE),"")</f>
        <v>0</v>
      </c>
      <c r="Q15" s="64">
        <f>IF($B15&lt;&gt;"",VLOOKUP($C15,Ρυθμίσεις!$C$4:$AC$27,COLUMN(),FALSE),"")</f>
        <v>0</v>
      </c>
      <c r="R15" s="64">
        <f>IF($B15&lt;&gt;"",VLOOKUP($C15,Ρυθμίσεις!$C$4:$AC$27,COLUMN(),FALSE),"")</f>
        <v>0</v>
      </c>
      <c r="S15" s="64">
        <f>IF($B15&lt;&gt;"",VLOOKUP($C15,Ρυθμίσεις!$C$4:$AC$27,COLUMN(),FALSE),"")</f>
        <v>0</v>
      </c>
      <c r="T15" s="64">
        <f>IF($B15&lt;&gt;"",VLOOKUP($C15,Ρυθμίσεις!$C$4:$AC$27,COLUMN(),FALSE),"")</f>
        <v>0</v>
      </c>
      <c r="U15" s="64">
        <f>IF($B15&lt;&gt;"",VLOOKUP($C15,Ρυθμίσεις!$C$4:$AC$27,COLUMN(),FALSE),"")</f>
        <v>0</v>
      </c>
      <c r="V15" s="64">
        <f>IF($B15&lt;&gt;"",VLOOKUP($C15,Ρυθμίσεις!$C$4:$AC$27,COLUMN(),FALSE),"")</f>
        <v>0</v>
      </c>
      <c r="W15" s="64">
        <f>IF($B15&lt;&gt;"",VLOOKUP($C15,Ρυθμίσεις!$C$4:$AC$27,COLUMN(),FALSE),"")</f>
        <v>0</v>
      </c>
      <c r="X15" s="64">
        <f>IF($B15&lt;&gt;"",VLOOKUP($C15,Ρυθμίσεις!$C$4:$AC$27,COLUMN(),FALSE),"")</f>
        <v>0</v>
      </c>
      <c r="Y15" s="64">
        <f>IF($B15&lt;&gt;"",VLOOKUP($C15,Ρυθμίσεις!$C$4:$AC$27,COLUMN(),FALSE),"")</f>
        <v>0</v>
      </c>
      <c r="Z15" s="64">
        <f>IF($B15&lt;&gt;"",VLOOKUP($C15,Ρυθμίσεις!$C$4:$AC$27,COLUMN(),FALSE),"")</f>
        <v>0</v>
      </c>
      <c r="AA15" s="64">
        <f>IF($B15&lt;&gt;"",VLOOKUP($C15,Ρυθμίσεις!$C$4:$AC$27,COLUMN(),FALSE),"")</f>
        <v>0</v>
      </c>
    </row>
    <row r="16" spans="2:27" ht="12.75" x14ac:dyDescent="0.2">
      <c r="B16" s="62">
        <f>IF(B15&lt;&gt;"",IF(B15='Αρχικές Ρυθμίσεις'!$B$2,"",B15+1),"")</f>
        <v>11</v>
      </c>
      <c r="C16" s="63" t="str">
        <f>IF(B16&lt;&gt;"",VLOOKUP(B16,Ρυθμίσεις!B$4:AC$27,2,FALSE),"")</f>
        <v>Ατρόμητος Π.</v>
      </c>
      <c r="D16" s="64">
        <f>IF($B16&lt;&gt;"",VLOOKUP($C16,Ρυθμίσεις!$C$4:$AC$27,COLUMN(),FALSE),"")</f>
        <v>0</v>
      </c>
      <c r="E16" s="64">
        <f>IF($B16&lt;&gt;"",VLOOKUP($C16,Ρυθμίσεις!$C$4:$AC$27,COLUMN(),FALSE),"")</f>
        <v>0</v>
      </c>
      <c r="F16" s="64">
        <f>IF($B16&lt;&gt;"",VLOOKUP($C16,Ρυθμίσεις!$C$4:$AC$27,COLUMN(),FALSE),"")</f>
        <v>0</v>
      </c>
      <c r="G16" s="64">
        <f>IF($B16&lt;&gt;"",VLOOKUP($C16,Ρυθμίσεις!$C$4:$AC$27,COLUMN(),FALSE),"")</f>
        <v>0</v>
      </c>
      <c r="H16" s="64">
        <f>IF($B16&lt;&gt;"",VLOOKUP($C16,Ρυθμίσεις!$C$4:$AC$27,COLUMN(),FALSE),"")</f>
        <v>0</v>
      </c>
      <c r="I16" s="64">
        <f>IF($B16&lt;&gt;"",VLOOKUP($C16,Ρυθμίσεις!$C$4:$AC$27,COLUMN(),FALSE),"")</f>
        <v>0</v>
      </c>
      <c r="J16" s="64">
        <f>IF($B16&lt;&gt;"",VLOOKUP($C16,Ρυθμίσεις!$C$4:$AC$27,COLUMN(),FALSE),"")</f>
        <v>0</v>
      </c>
      <c r="K16" s="65">
        <f>IF($B16&lt;&gt;"",VLOOKUP($C16,Ρυθμίσεις!$C$4:$AC$27,COLUMN(),FALSE),"")</f>
        <v>0</v>
      </c>
      <c r="L16" s="64">
        <f>IF($B16&lt;&gt;"",VLOOKUP($C16,Ρυθμίσεις!$C$4:$AC$27,COLUMN(),FALSE),"")</f>
        <v>0</v>
      </c>
      <c r="M16" s="64">
        <f>IF($B16&lt;&gt;"",VLOOKUP($C16,Ρυθμίσεις!$C$4:$AC$27,COLUMN(),FALSE),"")</f>
        <v>0</v>
      </c>
      <c r="N16" s="64">
        <f>IF($B16&lt;&gt;"",VLOOKUP($C16,Ρυθμίσεις!$C$4:$AC$27,COLUMN(),FALSE),"")</f>
        <v>0</v>
      </c>
      <c r="O16" s="64">
        <f>IF($B16&lt;&gt;"",VLOOKUP($C16,Ρυθμίσεις!$C$4:$AC$27,COLUMN(),FALSE),"")</f>
        <v>0</v>
      </c>
      <c r="P16" s="64">
        <f>IF($B16&lt;&gt;"",VLOOKUP($C16,Ρυθμίσεις!$C$4:$AC$27,COLUMN(),FALSE),"")</f>
        <v>0</v>
      </c>
      <c r="Q16" s="64">
        <f>IF($B16&lt;&gt;"",VLOOKUP($C16,Ρυθμίσεις!$C$4:$AC$27,COLUMN(),FALSE),"")</f>
        <v>0</v>
      </c>
      <c r="R16" s="64">
        <f>IF($B16&lt;&gt;"",VLOOKUP($C16,Ρυθμίσεις!$C$4:$AC$27,COLUMN(),FALSE),"")</f>
        <v>0</v>
      </c>
      <c r="S16" s="64">
        <f>IF($B16&lt;&gt;"",VLOOKUP($C16,Ρυθμίσεις!$C$4:$AC$27,COLUMN(),FALSE),"")</f>
        <v>0</v>
      </c>
      <c r="T16" s="64">
        <f>IF($B16&lt;&gt;"",VLOOKUP($C16,Ρυθμίσεις!$C$4:$AC$27,COLUMN(),FALSE),"")</f>
        <v>0</v>
      </c>
      <c r="U16" s="64">
        <f>IF($B16&lt;&gt;"",VLOOKUP($C16,Ρυθμίσεις!$C$4:$AC$27,COLUMN(),FALSE),"")</f>
        <v>0</v>
      </c>
      <c r="V16" s="64">
        <f>IF($B16&lt;&gt;"",VLOOKUP($C16,Ρυθμίσεις!$C$4:$AC$27,COLUMN(),FALSE),"")</f>
        <v>0</v>
      </c>
      <c r="W16" s="64">
        <f>IF($B16&lt;&gt;"",VLOOKUP($C16,Ρυθμίσεις!$C$4:$AC$27,COLUMN(),FALSE),"")</f>
        <v>0</v>
      </c>
      <c r="X16" s="64">
        <f>IF($B16&lt;&gt;"",VLOOKUP($C16,Ρυθμίσεις!$C$4:$AC$27,COLUMN(),FALSE),"")</f>
        <v>0</v>
      </c>
      <c r="Y16" s="64">
        <f>IF($B16&lt;&gt;"",VLOOKUP($C16,Ρυθμίσεις!$C$4:$AC$27,COLUMN(),FALSE),"")</f>
        <v>0</v>
      </c>
      <c r="Z16" s="64">
        <f>IF($B16&lt;&gt;"",VLOOKUP($C16,Ρυθμίσεις!$C$4:$AC$27,COLUMN(),FALSE),"")</f>
        <v>0</v>
      </c>
      <c r="AA16" s="64">
        <f>IF($B16&lt;&gt;"",VLOOKUP($C16,Ρυθμίσεις!$C$4:$AC$27,COLUMN(),FALSE),"")</f>
        <v>0</v>
      </c>
    </row>
    <row r="17" spans="1:27" ht="12.75" x14ac:dyDescent="0.2">
      <c r="B17" s="62">
        <f>IF(B16&lt;&gt;"",IF(B16='Αρχικές Ρυθμίσεις'!$B$2,"",B16+1),"")</f>
        <v>12</v>
      </c>
      <c r="C17" s="63" t="str">
        <f>IF(B17&lt;&gt;"",VLOOKUP(B17,Ρυθμίσεις!B$4:AC$27,2,FALSE),"")</f>
        <v>Φωστήρας</v>
      </c>
      <c r="D17" s="64">
        <f>IF($B17&lt;&gt;"",VLOOKUP($C17,Ρυθμίσεις!$C$4:$AC$27,COLUMN(),FALSE),"")</f>
        <v>0</v>
      </c>
      <c r="E17" s="64">
        <f>IF($B17&lt;&gt;"",VLOOKUP($C17,Ρυθμίσεις!$C$4:$AC$27,COLUMN(),FALSE),"")</f>
        <v>0</v>
      </c>
      <c r="F17" s="64">
        <f>IF($B17&lt;&gt;"",VLOOKUP($C17,Ρυθμίσεις!$C$4:$AC$27,COLUMN(),FALSE),"")</f>
        <v>0</v>
      </c>
      <c r="G17" s="64">
        <f>IF($B17&lt;&gt;"",VLOOKUP($C17,Ρυθμίσεις!$C$4:$AC$27,COLUMN(),FALSE),"")</f>
        <v>0</v>
      </c>
      <c r="H17" s="64">
        <f>IF($B17&lt;&gt;"",VLOOKUP($C17,Ρυθμίσεις!$C$4:$AC$27,COLUMN(),FALSE),"")</f>
        <v>0</v>
      </c>
      <c r="I17" s="64">
        <f>IF($B17&lt;&gt;"",VLOOKUP($C17,Ρυθμίσεις!$C$4:$AC$27,COLUMN(),FALSE),"")</f>
        <v>0</v>
      </c>
      <c r="J17" s="64">
        <f>IF($B17&lt;&gt;"",VLOOKUP($C17,Ρυθμίσεις!$C$4:$AC$27,COLUMN(),FALSE),"")</f>
        <v>0</v>
      </c>
      <c r="K17" s="65">
        <f>IF($B17&lt;&gt;"",VLOOKUP($C17,Ρυθμίσεις!$C$4:$AC$27,COLUMN(),FALSE),"")</f>
        <v>0</v>
      </c>
      <c r="L17" s="64">
        <f>IF($B17&lt;&gt;"",VLOOKUP($C17,Ρυθμίσεις!$C$4:$AC$27,COLUMN(),FALSE),"")</f>
        <v>0</v>
      </c>
      <c r="M17" s="64">
        <f>IF($B17&lt;&gt;"",VLOOKUP($C17,Ρυθμίσεις!$C$4:$AC$27,COLUMN(),FALSE),"")</f>
        <v>0</v>
      </c>
      <c r="N17" s="64">
        <f>IF($B17&lt;&gt;"",VLOOKUP($C17,Ρυθμίσεις!$C$4:$AC$27,COLUMN(),FALSE),"")</f>
        <v>0</v>
      </c>
      <c r="O17" s="64">
        <f>IF($B17&lt;&gt;"",VLOOKUP($C17,Ρυθμίσεις!$C$4:$AC$27,COLUMN(),FALSE),"")</f>
        <v>0</v>
      </c>
      <c r="P17" s="64">
        <f>IF($B17&lt;&gt;"",VLOOKUP($C17,Ρυθμίσεις!$C$4:$AC$27,COLUMN(),FALSE),"")</f>
        <v>0</v>
      </c>
      <c r="Q17" s="64">
        <f>IF($B17&lt;&gt;"",VLOOKUP($C17,Ρυθμίσεις!$C$4:$AC$27,COLUMN(),FALSE),"")</f>
        <v>0</v>
      </c>
      <c r="R17" s="64">
        <f>IF($B17&lt;&gt;"",VLOOKUP($C17,Ρυθμίσεις!$C$4:$AC$27,COLUMN(),FALSE),"")</f>
        <v>0</v>
      </c>
      <c r="S17" s="64">
        <f>IF($B17&lt;&gt;"",VLOOKUP($C17,Ρυθμίσεις!$C$4:$AC$27,COLUMN(),FALSE),"")</f>
        <v>0</v>
      </c>
      <c r="T17" s="64">
        <f>IF($B17&lt;&gt;"",VLOOKUP($C17,Ρυθμίσεις!$C$4:$AC$27,COLUMN(),FALSE),"")</f>
        <v>0</v>
      </c>
      <c r="U17" s="64">
        <f>IF($B17&lt;&gt;"",VLOOKUP($C17,Ρυθμίσεις!$C$4:$AC$27,COLUMN(),FALSE),"")</f>
        <v>0</v>
      </c>
      <c r="V17" s="64">
        <f>IF($B17&lt;&gt;"",VLOOKUP($C17,Ρυθμίσεις!$C$4:$AC$27,COLUMN(),FALSE),"")</f>
        <v>0</v>
      </c>
      <c r="W17" s="64">
        <f>IF($B17&lt;&gt;"",VLOOKUP($C17,Ρυθμίσεις!$C$4:$AC$27,COLUMN(),FALSE),"")</f>
        <v>0</v>
      </c>
      <c r="X17" s="64">
        <f>IF($B17&lt;&gt;"",VLOOKUP($C17,Ρυθμίσεις!$C$4:$AC$27,COLUMN(),FALSE),"")</f>
        <v>0</v>
      </c>
      <c r="Y17" s="64">
        <f>IF($B17&lt;&gt;"",VLOOKUP($C17,Ρυθμίσεις!$C$4:$AC$27,COLUMN(),FALSE),"")</f>
        <v>0</v>
      </c>
      <c r="Z17" s="64">
        <f>IF($B17&lt;&gt;"",VLOOKUP($C17,Ρυθμίσεις!$C$4:$AC$27,COLUMN(),FALSE),"")</f>
        <v>0</v>
      </c>
      <c r="AA17" s="64">
        <f>IF($B17&lt;&gt;"",VLOOKUP($C17,Ρυθμίσεις!$C$4:$AC$27,COLUMN(),FALSE),"")</f>
        <v>0</v>
      </c>
    </row>
    <row r="18" spans="1:27" ht="12.75" x14ac:dyDescent="0.2">
      <c r="B18" s="66">
        <f>IF(B17&lt;&gt;"",IF(B17='Αρχικές Ρυθμίσεις'!$B$2,"",B17+1),"")</f>
        <v>13</v>
      </c>
      <c r="C18" s="67" t="str">
        <f>IF(B18&lt;&gt;"",VLOOKUP(B18,Ρυθμίσεις!B$4:AC$27,2,FALSE),"")</f>
        <v>Ερμής Ζωνιανών</v>
      </c>
      <c r="D18" s="68">
        <f>IF($B18&lt;&gt;"",VLOOKUP($C18,Ρυθμίσεις!$C$4:$AC$27,COLUMN(),FALSE),"")</f>
        <v>0</v>
      </c>
      <c r="E18" s="68">
        <f>IF($B18&lt;&gt;"",VLOOKUP($C18,Ρυθμίσεις!$C$4:$AC$27,COLUMN(),FALSE),"")</f>
        <v>0</v>
      </c>
      <c r="F18" s="68">
        <f>IF($B18&lt;&gt;"",VLOOKUP($C18,Ρυθμίσεις!$C$4:$AC$27,COLUMN(),FALSE),"")</f>
        <v>0</v>
      </c>
      <c r="G18" s="68">
        <f>IF($B18&lt;&gt;"",VLOOKUP($C18,Ρυθμίσεις!$C$4:$AC$27,COLUMN(),FALSE),"")</f>
        <v>0</v>
      </c>
      <c r="H18" s="68">
        <f>IF($B18&lt;&gt;"",VLOOKUP($C18,Ρυθμίσεις!$C$4:$AC$27,COLUMN(),FALSE),"")</f>
        <v>0</v>
      </c>
      <c r="I18" s="68">
        <f>IF($B18&lt;&gt;"",VLOOKUP($C18,Ρυθμίσεις!$C$4:$AC$27,COLUMN(),FALSE),"")</f>
        <v>0</v>
      </c>
      <c r="J18" s="68">
        <f>IF($B18&lt;&gt;"",VLOOKUP($C18,Ρυθμίσεις!$C$4:$AC$27,COLUMN(),FALSE),"")</f>
        <v>0</v>
      </c>
      <c r="K18" s="69">
        <f>IF($B18&lt;&gt;"",VLOOKUP($C18,Ρυθμίσεις!$C$4:$AC$27,COLUMN(),FALSE),"")</f>
        <v>0</v>
      </c>
      <c r="L18" s="68">
        <f>IF($B18&lt;&gt;"",VLOOKUP($C18,Ρυθμίσεις!$C$4:$AC$27,COLUMN(),FALSE),"")</f>
        <v>0</v>
      </c>
      <c r="M18" s="68">
        <f>IF($B18&lt;&gt;"",VLOOKUP($C18,Ρυθμίσεις!$C$4:$AC$27,COLUMN(),FALSE),"")</f>
        <v>0</v>
      </c>
      <c r="N18" s="68">
        <f>IF($B18&lt;&gt;"",VLOOKUP($C18,Ρυθμίσεις!$C$4:$AC$27,COLUMN(),FALSE),"")</f>
        <v>0</v>
      </c>
      <c r="O18" s="68">
        <f>IF($B18&lt;&gt;"",VLOOKUP($C18,Ρυθμίσεις!$C$4:$AC$27,COLUMN(),FALSE),"")</f>
        <v>0</v>
      </c>
      <c r="P18" s="68">
        <f>IF($B18&lt;&gt;"",VLOOKUP($C18,Ρυθμίσεις!$C$4:$AC$27,COLUMN(),FALSE),"")</f>
        <v>0</v>
      </c>
      <c r="Q18" s="68">
        <f>IF($B18&lt;&gt;"",VLOOKUP($C18,Ρυθμίσεις!$C$4:$AC$27,COLUMN(),FALSE),"")</f>
        <v>0</v>
      </c>
      <c r="R18" s="68">
        <f>IF($B18&lt;&gt;"",VLOOKUP($C18,Ρυθμίσεις!$C$4:$AC$27,COLUMN(),FALSE),"")</f>
        <v>0</v>
      </c>
      <c r="S18" s="68">
        <f>IF($B18&lt;&gt;"",VLOOKUP($C18,Ρυθμίσεις!$C$4:$AC$27,COLUMN(),FALSE),"")</f>
        <v>0</v>
      </c>
      <c r="T18" s="68">
        <f>IF($B18&lt;&gt;"",VLOOKUP($C18,Ρυθμίσεις!$C$4:$AC$27,COLUMN(),FALSE),"")</f>
        <v>0</v>
      </c>
      <c r="U18" s="68">
        <f>IF($B18&lt;&gt;"",VLOOKUP($C18,Ρυθμίσεις!$C$4:$AC$27,COLUMN(),FALSE),"")</f>
        <v>0</v>
      </c>
      <c r="V18" s="68">
        <f>IF($B18&lt;&gt;"",VLOOKUP($C18,Ρυθμίσεις!$C$4:$AC$27,COLUMN(),FALSE),"")</f>
        <v>0</v>
      </c>
      <c r="W18" s="68">
        <f>IF($B18&lt;&gt;"",VLOOKUP($C18,Ρυθμίσεις!$C$4:$AC$27,COLUMN(),FALSE),"")</f>
        <v>0</v>
      </c>
      <c r="X18" s="68">
        <f>IF($B18&lt;&gt;"",VLOOKUP($C18,Ρυθμίσεις!$C$4:$AC$27,COLUMN(),FALSE),"")</f>
        <v>0</v>
      </c>
      <c r="Y18" s="68">
        <f>IF($B18&lt;&gt;"",VLOOKUP($C18,Ρυθμίσεις!$C$4:$AC$27,COLUMN(),FALSE),"")</f>
        <v>0</v>
      </c>
      <c r="Z18" s="68">
        <f>IF($B18&lt;&gt;"",VLOOKUP($C18,Ρυθμίσεις!$C$4:$AC$27,COLUMN(),FALSE),"")</f>
        <v>0</v>
      </c>
      <c r="AA18" s="68">
        <f>IF($B18&lt;&gt;"",VLOOKUP($C18,Ρυθμίσεις!$C$4:$AC$27,COLUMN(),FALSE),"")</f>
        <v>0</v>
      </c>
    </row>
    <row r="19" spans="1:27" ht="12.75" x14ac:dyDescent="0.2">
      <c r="B19" s="66">
        <f>IF(B18&lt;&gt;"",IF(B18='Αρχικές Ρυθμίσεις'!$B$2,"",B18+1),"")</f>
        <v>14</v>
      </c>
      <c r="C19" s="67" t="str">
        <f>IF(B19&lt;&gt;"",VLOOKUP(B19,Ρυθμίσεις!B$4:AC$27,2,FALSE),"")</f>
        <v>Επισκοπή</v>
      </c>
      <c r="D19" s="68">
        <f>IF($B19&lt;&gt;"",VLOOKUP($C19,Ρυθμίσεις!$C$4:$AC$27,COLUMN(),FALSE),"")</f>
        <v>0</v>
      </c>
      <c r="E19" s="68">
        <f>IF($B19&lt;&gt;"",VLOOKUP($C19,Ρυθμίσεις!$C$4:$AC$27,COLUMN(),FALSE),"")</f>
        <v>0</v>
      </c>
      <c r="F19" s="68">
        <f>IF($B19&lt;&gt;"",VLOOKUP($C19,Ρυθμίσεις!$C$4:$AC$27,COLUMN(),FALSE),"")</f>
        <v>0</v>
      </c>
      <c r="G19" s="68">
        <f>IF($B19&lt;&gt;"",VLOOKUP($C19,Ρυθμίσεις!$C$4:$AC$27,COLUMN(),FALSE),"")</f>
        <v>0</v>
      </c>
      <c r="H19" s="68">
        <f>IF($B19&lt;&gt;"",VLOOKUP($C19,Ρυθμίσεις!$C$4:$AC$27,COLUMN(),FALSE),"")</f>
        <v>0</v>
      </c>
      <c r="I19" s="68">
        <f>IF($B19&lt;&gt;"",VLOOKUP($C19,Ρυθμίσεις!$C$4:$AC$27,COLUMN(),FALSE),"")</f>
        <v>0</v>
      </c>
      <c r="J19" s="68">
        <f>IF($B19&lt;&gt;"",VLOOKUP($C19,Ρυθμίσεις!$C$4:$AC$27,COLUMN(),FALSE),"")</f>
        <v>0</v>
      </c>
      <c r="K19" s="69">
        <f>IF($B19&lt;&gt;"",VLOOKUP($C19,Ρυθμίσεις!$C$4:$AC$27,COLUMN(),FALSE),"")</f>
        <v>0</v>
      </c>
      <c r="L19" s="68">
        <f>IF($B19&lt;&gt;"",VLOOKUP($C19,Ρυθμίσεις!$C$4:$AC$27,COLUMN(),FALSE),"")</f>
        <v>0</v>
      </c>
      <c r="M19" s="68">
        <f>IF($B19&lt;&gt;"",VLOOKUP($C19,Ρυθμίσεις!$C$4:$AC$27,COLUMN(),FALSE),"")</f>
        <v>0</v>
      </c>
      <c r="N19" s="68">
        <f>IF($B19&lt;&gt;"",VLOOKUP($C19,Ρυθμίσεις!$C$4:$AC$27,COLUMN(),FALSE),"")</f>
        <v>0</v>
      </c>
      <c r="O19" s="68">
        <f>IF($B19&lt;&gt;"",VLOOKUP($C19,Ρυθμίσεις!$C$4:$AC$27,COLUMN(),FALSE),"")</f>
        <v>0</v>
      </c>
      <c r="P19" s="68">
        <f>IF($B19&lt;&gt;"",VLOOKUP($C19,Ρυθμίσεις!$C$4:$AC$27,COLUMN(),FALSE),"")</f>
        <v>0</v>
      </c>
      <c r="Q19" s="68">
        <f>IF($B19&lt;&gt;"",VLOOKUP($C19,Ρυθμίσεις!$C$4:$AC$27,COLUMN(),FALSE),"")</f>
        <v>0</v>
      </c>
      <c r="R19" s="68">
        <f>IF($B19&lt;&gt;"",VLOOKUP($C19,Ρυθμίσεις!$C$4:$AC$27,COLUMN(),FALSE),"")</f>
        <v>0</v>
      </c>
      <c r="S19" s="68">
        <f>IF($B19&lt;&gt;"",VLOOKUP($C19,Ρυθμίσεις!$C$4:$AC$27,COLUMN(),FALSE),"")</f>
        <v>0</v>
      </c>
      <c r="T19" s="68">
        <f>IF($B19&lt;&gt;"",VLOOKUP($C19,Ρυθμίσεις!$C$4:$AC$27,COLUMN(),FALSE),"")</f>
        <v>0</v>
      </c>
      <c r="U19" s="68">
        <f>IF($B19&lt;&gt;"",VLOOKUP($C19,Ρυθμίσεις!$C$4:$AC$27,COLUMN(),FALSE),"")</f>
        <v>0</v>
      </c>
      <c r="V19" s="68">
        <f>IF($B19&lt;&gt;"",VLOOKUP($C19,Ρυθμίσεις!$C$4:$AC$27,COLUMN(),FALSE),"")</f>
        <v>0</v>
      </c>
      <c r="W19" s="68">
        <f>IF($B19&lt;&gt;"",VLOOKUP($C19,Ρυθμίσεις!$C$4:$AC$27,COLUMN(),FALSE),"")</f>
        <v>0</v>
      </c>
      <c r="X19" s="68">
        <f>IF($B19&lt;&gt;"",VLOOKUP($C19,Ρυθμίσεις!$C$4:$AC$27,COLUMN(),FALSE),"")</f>
        <v>0</v>
      </c>
      <c r="Y19" s="68">
        <f>IF($B19&lt;&gt;"",VLOOKUP($C19,Ρυθμίσεις!$C$4:$AC$27,COLUMN(),FALSE),"")</f>
        <v>0</v>
      </c>
      <c r="Z19" s="68">
        <f>IF($B19&lt;&gt;"",VLOOKUP($C19,Ρυθμίσεις!$C$4:$AC$27,COLUMN(),FALSE),"")</f>
        <v>0</v>
      </c>
      <c r="AA19" s="68">
        <f>IF($B19&lt;&gt;"",VLOOKUP($C19,Ρυθμίσεις!$C$4:$AC$27,COLUMN(),FALSE),"")</f>
        <v>0</v>
      </c>
    </row>
    <row r="20" spans="1:27" ht="12.75" x14ac:dyDescent="0.2">
      <c r="B20" s="66">
        <f>IF(B19&lt;&gt;"",IF(B19='Αρχικές Ρυθμίσεις'!$B$2,"",B19+1),"")</f>
        <v>15</v>
      </c>
      <c r="C20" s="67" t="str">
        <f>IF(B20&lt;&gt;"",VLOOKUP(B20,Ρυθμίσεις!B$4:AC$27,2,FALSE),"")</f>
        <v>Ηράκλειο</v>
      </c>
      <c r="D20" s="68">
        <f>IF($B20&lt;&gt;"",VLOOKUP($C20,Ρυθμίσεις!$C$4:$AC$27,COLUMN(),FALSE),"")</f>
        <v>0</v>
      </c>
      <c r="E20" s="68">
        <f>IF($B20&lt;&gt;"",VLOOKUP($C20,Ρυθμίσεις!$C$4:$AC$27,COLUMN(),FALSE),"")</f>
        <v>0</v>
      </c>
      <c r="F20" s="68">
        <f>IF($B20&lt;&gt;"",VLOOKUP($C20,Ρυθμίσεις!$C$4:$AC$27,COLUMN(),FALSE),"")</f>
        <v>0</v>
      </c>
      <c r="G20" s="68">
        <f>IF($B20&lt;&gt;"",VLOOKUP($C20,Ρυθμίσεις!$C$4:$AC$27,COLUMN(),FALSE),"")</f>
        <v>0</v>
      </c>
      <c r="H20" s="68">
        <f>IF($B20&lt;&gt;"",VLOOKUP($C20,Ρυθμίσεις!$C$4:$AC$27,COLUMN(),FALSE),"")</f>
        <v>0</v>
      </c>
      <c r="I20" s="68">
        <f>IF($B20&lt;&gt;"",VLOOKUP($C20,Ρυθμίσεις!$C$4:$AC$27,COLUMN(),FALSE),"")</f>
        <v>0</v>
      </c>
      <c r="J20" s="68">
        <f>IF($B20&lt;&gt;"",VLOOKUP($C20,Ρυθμίσεις!$C$4:$AC$27,COLUMN(),FALSE),"")</f>
        <v>0</v>
      </c>
      <c r="K20" s="69">
        <f>IF($B20&lt;&gt;"",VLOOKUP($C20,Ρυθμίσεις!$C$4:$AC$27,COLUMN(),FALSE),"")</f>
        <v>0</v>
      </c>
      <c r="L20" s="68">
        <f>IF($B20&lt;&gt;"",VLOOKUP($C20,Ρυθμίσεις!$C$4:$AC$27,COLUMN(),FALSE),"")</f>
        <v>0</v>
      </c>
      <c r="M20" s="68">
        <f>IF($B20&lt;&gt;"",VLOOKUP($C20,Ρυθμίσεις!$C$4:$AC$27,COLUMN(),FALSE),"")</f>
        <v>0</v>
      </c>
      <c r="N20" s="68">
        <f>IF($B20&lt;&gt;"",VLOOKUP($C20,Ρυθμίσεις!$C$4:$AC$27,COLUMN(),FALSE),"")</f>
        <v>0</v>
      </c>
      <c r="O20" s="68">
        <f>IF($B20&lt;&gt;"",VLOOKUP($C20,Ρυθμίσεις!$C$4:$AC$27,COLUMN(),FALSE),"")</f>
        <v>0</v>
      </c>
      <c r="P20" s="68">
        <f>IF($B20&lt;&gt;"",VLOOKUP($C20,Ρυθμίσεις!$C$4:$AC$27,COLUMN(),FALSE),"")</f>
        <v>0</v>
      </c>
      <c r="Q20" s="68">
        <f>IF($B20&lt;&gt;"",VLOOKUP($C20,Ρυθμίσεις!$C$4:$AC$27,COLUMN(),FALSE),"")</f>
        <v>0</v>
      </c>
      <c r="R20" s="68">
        <f>IF($B20&lt;&gt;"",VLOOKUP($C20,Ρυθμίσεις!$C$4:$AC$27,COLUMN(),FALSE),"")</f>
        <v>0</v>
      </c>
      <c r="S20" s="68">
        <f>IF($B20&lt;&gt;"",VLOOKUP($C20,Ρυθμίσεις!$C$4:$AC$27,COLUMN(),FALSE),"")</f>
        <v>0</v>
      </c>
      <c r="T20" s="68">
        <f>IF($B20&lt;&gt;"",VLOOKUP($C20,Ρυθμίσεις!$C$4:$AC$27,COLUMN(),FALSE),"")</f>
        <v>0</v>
      </c>
      <c r="U20" s="68">
        <f>IF($B20&lt;&gt;"",VLOOKUP($C20,Ρυθμίσεις!$C$4:$AC$27,COLUMN(),FALSE),"")</f>
        <v>0</v>
      </c>
      <c r="V20" s="68">
        <f>IF($B20&lt;&gt;"",VLOOKUP($C20,Ρυθμίσεις!$C$4:$AC$27,COLUMN(),FALSE),"")</f>
        <v>0</v>
      </c>
      <c r="W20" s="68">
        <f>IF($B20&lt;&gt;"",VLOOKUP($C20,Ρυθμίσεις!$C$4:$AC$27,COLUMN(),FALSE),"")</f>
        <v>0</v>
      </c>
      <c r="X20" s="68">
        <f>IF($B20&lt;&gt;"",VLOOKUP($C20,Ρυθμίσεις!$C$4:$AC$27,COLUMN(),FALSE),"")</f>
        <v>0</v>
      </c>
      <c r="Y20" s="68">
        <f>IF($B20&lt;&gt;"",VLOOKUP($C20,Ρυθμίσεις!$C$4:$AC$27,COLUMN(),FALSE),"")</f>
        <v>0</v>
      </c>
      <c r="Z20" s="68">
        <f>IF($B20&lt;&gt;"",VLOOKUP($C20,Ρυθμίσεις!$C$4:$AC$27,COLUMN(),FALSE),"")</f>
        <v>0</v>
      </c>
      <c r="AA20" s="68">
        <f>IF($B20&lt;&gt;"",VLOOKUP($C20,Ρυθμίσεις!$C$4:$AC$27,COLUMN(),FALSE),"")</f>
        <v>0</v>
      </c>
    </row>
    <row r="21" spans="1:27" ht="12.75" x14ac:dyDescent="0.2">
      <c r="B21" s="66">
        <f>IF(B20&lt;&gt;"",IF(B20='Αρχικές Ρυθμίσεις'!$B$2,"",B20+1),"")</f>
        <v>16</v>
      </c>
      <c r="C21" s="67" t="str">
        <f>IF(B21&lt;&gt;"",VLOOKUP(B21,Ρυθμίσεις!B$4:AC$27,2,FALSE),"")</f>
        <v>ΟΦΗ</v>
      </c>
      <c r="D21" s="68">
        <f>IF($B21&lt;&gt;"",VLOOKUP($C21,Ρυθμίσεις!$C$4:$AC$27,COLUMN(),FALSE),"")</f>
        <v>0</v>
      </c>
      <c r="E21" s="68">
        <f>IF($B21&lt;&gt;"",VLOOKUP($C21,Ρυθμίσεις!$C$4:$AC$27,COLUMN(),FALSE),"")</f>
        <v>0</v>
      </c>
      <c r="F21" s="68">
        <f>IF($B21&lt;&gt;"",VLOOKUP($C21,Ρυθμίσεις!$C$4:$AC$27,COLUMN(),FALSE),"")</f>
        <v>0</v>
      </c>
      <c r="G21" s="68">
        <f>IF($B21&lt;&gt;"",VLOOKUP($C21,Ρυθμίσεις!$C$4:$AC$27,COLUMN(),FALSE),"")</f>
        <v>0</v>
      </c>
      <c r="H21" s="68">
        <f>IF($B21&lt;&gt;"",VLOOKUP($C21,Ρυθμίσεις!$C$4:$AC$27,COLUMN(),FALSE),"")</f>
        <v>0</v>
      </c>
      <c r="I21" s="68">
        <f>IF($B21&lt;&gt;"",VLOOKUP($C21,Ρυθμίσεις!$C$4:$AC$27,COLUMN(),FALSE),"")</f>
        <v>0</v>
      </c>
      <c r="J21" s="68">
        <f>IF($B21&lt;&gt;"",VLOOKUP($C21,Ρυθμίσεις!$C$4:$AC$27,COLUMN(),FALSE),"")</f>
        <v>0</v>
      </c>
      <c r="K21" s="69">
        <f>IF($B21&lt;&gt;"",VLOOKUP($C21,Ρυθμίσεις!$C$4:$AC$27,COLUMN(),FALSE),"")</f>
        <v>0</v>
      </c>
      <c r="L21" s="68">
        <f>IF($B21&lt;&gt;"",VLOOKUP($C21,Ρυθμίσεις!$C$4:$AC$27,COLUMN(),FALSE),"")</f>
        <v>0</v>
      </c>
      <c r="M21" s="68">
        <f>IF($B21&lt;&gt;"",VLOOKUP($C21,Ρυθμίσεις!$C$4:$AC$27,COLUMN(),FALSE),"")</f>
        <v>0</v>
      </c>
      <c r="N21" s="68">
        <f>IF($B21&lt;&gt;"",VLOOKUP($C21,Ρυθμίσεις!$C$4:$AC$27,COLUMN(),FALSE),"")</f>
        <v>0</v>
      </c>
      <c r="O21" s="68">
        <f>IF($B21&lt;&gt;"",VLOOKUP($C21,Ρυθμίσεις!$C$4:$AC$27,COLUMN(),FALSE),"")</f>
        <v>0</v>
      </c>
      <c r="P21" s="68">
        <f>IF($B21&lt;&gt;"",VLOOKUP($C21,Ρυθμίσεις!$C$4:$AC$27,COLUMN(),FALSE),"")</f>
        <v>0</v>
      </c>
      <c r="Q21" s="68">
        <f>IF($B21&lt;&gt;"",VLOOKUP($C21,Ρυθμίσεις!$C$4:$AC$27,COLUMN(),FALSE),"")</f>
        <v>0</v>
      </c>
      <c r="R21" s="68">
        <f>IF($B21&lt;&gt;"",VLOOKUP($C21,Ρυθμίσεις!$C$4:$AC$27,COLUMN(),FALSE),"")</f>
        <v>0</v>
      </c>
      <c r="S21" s="68">
        <f>IF($B21&lt;&gt;"",VLOOKUP($C21,Ρυθμίσεις!$C$4:$AC$27,COLUMN(),FALSE),"")</f>
        <v>0</v>
      </c>
      <c r="T21" s="68">
        <f>IF($B21&lt;&gt;"",VLOOKUP($C21,Ρυθμίσεις!$C$4:$AC$27,COLUMN(),FALSE),"")</f>
        <v>0</v>
      </c>
      <c r="U21" s="68">
        <f>IF($B21&lt;&gt;"",VLOOKUP($C21,Ρυθμίσεις!$C$4:$AC$27,COLUMN(),FALSE),"")</f>
        <v>0</v>
      </c>
      <c r="V21" s="68">
        <f>IF($B21&lt;&gt;"",VLOOKUP($C21,Ρυθμίσεις!$C$4:$AC$27,COLUMN(),FALSE),"")</f>
        <v>0</v>
      </c>
      <c r="W21" s="68">
        <f>IF($B21&lt;&gt;"",VLOOKUP($C21,Ρυθμίσεις!$C$4:$AC$27,COLUMN(),FALSE),"")</f>
        <v>0</v>
      </c>
      <c r="X21" s="68">
        <f>IF($B21&lt;&gt;"",VLOOKUP($C21,Ρυθμίσεις!$C$4:$AC$27,COLUMN(),FALSE),"")</f>
        <v>0</v>
      </c>
      <c r="Y21" s="68">
        <f>IF($B21&lt;&gt;"",VLOOKUP($C21,Ρυθμίσεις!$C$4:$AC$27,COLUMN(),FALSE),"")</f>
        <v>0</v>
      </c>
      <c r="Z21" s="68">
        <f>IF($B21&lt;&gt;"",VLOOKUP($C21,Ρυθμίσεις!$C$4:$AC$27,COLUMN(),FALSE),"")</f>
        <v>0</v>
      </c>
      <c r="AA21" s="68">
        <f>IF($B21&lt;&gt;"",VLOOKUP($C21,Ρυθμίσεις!$C$4:$AC$27,COLUMN(),FALSE),"")</f>
        <v>0</v>
      </c>
    </row>
    <row r="22" spans="1:27" s="14" customFormat="1" ht="12.75" x14ac:dyDescent="0.2">
      <c r="A22" s="93"/>
      <c r="B22" s="94" t="str">
        <f>IF(B21&lt;&gt;"",IF(B21='Αρχικές Ρυθμίσεις'!$B$2,"",B21+1),"")</f>
        <v/>
      </c>
      <c r="C22" s="95" t="str">
        <f>IF(B22&lt;&gt;"",VLOOKUP(B22,Ρυθμίσεις!B$4:AC$27,2,FALSE),"")</f>
        <v/>
      </c>
      <c r="D22" s="96" t="str">
        <f>IF($B22&lt;&gt;"",VLOOKUP($C22,Ρυθμίσεις!$C$4:$AC$27,COLUMN(),FALSE),"")</f>
        <v/>
      </c>
      <c r="E22" s="96" t="str">
        <f>IF($B22&lt;&gt;"",VLOOKUP($C22,Ρυθμίσεις!$C$4:$AC$27,COLUMN(),FALSE),"")</f>
        <v/>
      </c>
      <c r="F22" s="96" t="str">
        <f>IF($B22&lt;&gt;"",VLOOKUP($C22,Ρυθμίσεις!$C$4:$AC$27,COLUMN(),FALSE),"")</f>
        <v/>
      </c>
      <c r="G22" s="96" t="str">
        <f>IF($B22&lt;&gt;"",VLOOKUP($C22,Ρυθμίσεις!$C$4:$AC$27,COLUMN(),FALSE),"")</f>
        <v/>
      </c>
      <c r="H22" s="96" t="str">
        <f>IF($B22&lt;&gt;"",VLOOKUP($C22,Ρυθμίσεις!$C$4:$AC$27,COLUMN(),FALSE),"")</f>
        <v/>
      </c>
      <c r="I22" s="96" t="str">
        <f>IF($B22&lt;&gt;"",VLOOKUP($C22,Ρυθμίσεις!$C$4:$AC$27,COLUMN(),FALSE),"")</f>
        <v/>
      </c>
      <c r="J22" s="96" t="str">
        <f>IF($B22&lt;&gt;"",VLOOKUP($C22,Ρυθμίσεις!$C$4:$AC$27,COLUMN(),FALSE),"")</f>
        <v/>
      </c>
      <c r="K22" s="97" t="str">
        <f>IF($B22&lt;&gt;"",VLOOKUP($C22,Ρυθμίσεις!$C$4:$AC$27,COLUMN(),FALSE),"")</f>
        <v/>
      </c>
      <c r="L22" s="96" t="str">
        <f>IF($B22&lt;&gt;"",VLOOKUP($C22,Ρυθμίσεις!$C$4:$AC$27,COLUMN(),FALSE),"")</f>
        <v/>
      </c>
      <c r="M22" s="96" t="str">
        <f>IF($B22&lt;&gt;"",VLOOKUP($C22,Ρυθμίσεις!$C$4:$AC$27,COLUMN(),FALSE),"")</f>
        <v/>
      </c>
      <c r="N22" s="96" t="str">
        <f>IF($B22&lt;&gt;"",VLOOKUP($C22,Ρυθμίσεις!$C$4:$AC$27,COLUMN(),FALSE),"")</f>
        <v/>
      </c>
      <c r="O22" s="96" t="str">
        <f>IF($B22&lt;&gt;"",VLOOKUP($C22,Ρυθμίσεις!$C$4:$AC$27,COLUMN(),FALSE),"")</f>
        <v/>
      </c>
      <c r="P22" s="96" t="str">
        <f>IF($B22&lt;&gt;"",VLOOKUP($C22,Ρυθμίσεις!$C$4:$AC$27,COLUMN(),FALSE),"")</f>
        <v/>
      </c>
      <c r="Q22" s="96" t="str">
        <f>IF($B22&lt;&gt;"",VLOOKUP($C22,Ρυθμίσεις!$C$4:$AC$27,COLUMN(),FALSE),"")</f>
        <v/>
      </c>
      <c r="R22" s="96" t="str">
        <f>IF($B22&lt;&gt;"",VLOOKUP($C22,Ρυθμίσεις!$C$4:$AC$27,COLUMN(),FALSE),"")</f>
        <v/>
      </c>
      <c r="S22" s="96" t="str">
        <f>IF($B22&lt;&gt;"",VLOOKUP($C22,Ρυθμίσεις!$C$4:$AC$27,COLUMN(),FALSE),"")</f>
        <v/>
      </c>
      <c r="T22" s="96" t="str">
        <f>IF($B22&lt;&gt;"",VLOOKUP($C22,Ρυθμίσεις!$C$4:$AC$27,COLUMN(),FALSE),"")</f>
        <v/>
      </c>
      <c r="U22" s="96" t="str">
        <f>IF($B22&lt;&gt;"",VLOOKUP($C22,Ρυθμίσεις!$C$4:$AC$27,COLUMN(),FALSE),"")</f>
        <v/>
      </c>
      <c r="V22" s="96" t="str">
        <f>IF($B22&lt;&gt;"",VLOOKUP($C22,Ρυθμίσεις!$C$4:$AC$27,COLUMN(),FALSE),"")</f>
        <v/>
      </c>
      <c r="W22" s="96" t="str">
        <f>IF($B22&lt;&gt;"",VLOOKUP($C22,Ρυθμίσεις!$C$4:$AC$27,COLUMN(),FALSE),"")</f>
        <v/>
      </c>
      <c r="X22" s="96" t="str">
        <f>IF($B22&lt;&gt;"",VLOOKUP($C22,Ρυθμίσεις!$C$4:$AC$27,COLUMN(),FALSE),"")</f>
        <v/>
      </c>
      <c r="Y22" s="96" t="str">
        <f>IF($B22&lt;&gt;"",VLOOKUP($C22,Ρυθμίσεις!$C$4:$AC$27,COLUMN(),FALSE),"")</f>
        <v/>
      </c>
      <c r="Z22" s="96" t="str">
        <f>IF($B22&lt;&gt;"",VLOOKUP($C22,Ρυθμίσεις!$C$4:$AC$27,COLUMN(),FALSE),"")</f>
        <v/>
      </c>
      <c r="AA22" s="96" t="str">
        <f>IF($B22&lt;&gt;"",VLOOKUP($C22,Ρυθμίσεις!$C$4:$AC$27,COLUMN(),FALSE),"")</f>
        <v/>
      </c>
    </row>
    <row r="23" spans="1:27" s="14" customFormat="1" ht="12.75" x14ac:dyDescent="0.2">
      <c r="A23" s="93"/>
      <c r="B23" s="94" t="str">
        <f>IF(B22&lt;&gt;"",IF(B22='Αρχικές Ρυθμίσεις'!$B$2,"",B22+1),"")</f>
        <v/>
      </c>
      <c r="C23" s="95" t="str">
        <f>IF(B23&lt;&gt;"",VLOOKUP(B23,Ρυθμίσεις!B$4:AC$27,2,FALSE),"")</f>
        <v/>
      </c>
      <c r="D23" s="96" t="str">
        <f>IF($B23&lt;&gt;"",VLOOKUP($C23,Ρυθμίσεις!$C$4:$AC$27,COLUMN(),FALSE),"")</f>
        <v/>
      </c>
      <c r="E23" s="96" t="str">
        <f>IF($B23&lt;&gt;"",VLOOKUP($C23,Ρυθμίσεις!$C$4:$AC$27,COLUMN(),FALSE),"")</f>
        <v/>
      </c>
      <c r="F23" s="96" t="str">
        <f>IF($B23&lt;&gt;"",VLOOKUP($C23,Ρυθμίσεις!$C$4:$AC$27,COLUMN(),FALSE),"")</f>
        <v/>
      </c>
      <c r="G23" s="96" t="str">
        <f>IF($B23&lt;&gt;"",VLOOKUP($C23,Ρυθμίσεις!$C$4:$AC$27,COLUMN(),FALSE),"")</f>
        <v/>
      </c>
      <c r="H23" s="96" t="str">
        <f>IF($B23&lt;&gt;"",VLOOKUP($C23,Ρυθμίσεις!$C$4:$AC$27,COLUMN(),FALSE),"")</f>
        <v/>
      </c>
      <c r="I23" s="96" t="str">
        <f>IF($B23&lt;&gt;"",VLOOKUP($C23,Ρυθμίσεις!$C$4:$AC$27,COLUMN(),FALSE),"")</f>
        <v/>
      </c>
      <c r="J23" s="96" t="str">
        <f>IF($B23&lt;&gt;"",VLOOKUP($C23,Ρυθμίσεις!$C$4:$AC$27,COLUMN(),FALSE),"")</f>
        <v/>
      </c>
      <c r="K23" s="97" t="str">
        <f>IF($B23&lt;&gt;"",VLOOKUP($C23,Ρυθμίσεις!$C$4:$AC$27,COLUMN(),FALSE),"")</f>
        <v/>
      </c>
      <c r="L23" s="96" t="str">
        <f>IF($B23&lt;&gt;"",VLOOKUP($C23,Ρυθμίσεις!$C$4:$AC$27,COLUMN(),FALSE),"")</f>
        <v/>
      </c>
      <c r="M23" s="96" t="str">
        <f>IF($B23&lt;&gt;"",VLOOKUP($C23,Ρυθμίσεις!$C$4:$AC$27,COLUMN(),FALSE),"")</f>
        <v/>
      </c>
      <c r="N23" s="96" t="str">
        <f>IF($B23&lt;&gt;"",VLOOKUP($C23,Ρυθμίσεις!$C$4:$AC$27,COLUMN(),FALSE),"")</f>
        <v/>
      </c>
      <c r="O23" s="96" t="str">
        <f>IF($B23&lt;&gt;"",VLOOKUP($C23,Ρυθμίσεις!$C$4:$AC$27,COLUMN(),FALSE),"")</f>
        <v/>
      </c>
      <c r="P23" s="96" t="str">
        <f>IF($B23&lt;&gt;"",VLOOKUP($C23,Ρυθμίσεις!$C$4:$AC$27,COLUMN(),FALSE),"")</f>
        <v/>
      </c>
      <c r="Q23" s="96" t="str">
        <f>IF($B23&lt;&gt;"",VLOOKUP($C23,Ρυθμίσεις!$C$4:$AC$27,COLUMN(),FALSE),"")</f>
        <v/>
      </c>
      <c r="R23" s="96" t="str">
        <f>IF($B23&lt;&gt;"",VLOOKUP($C23,Ρυθμίσεις!$C$4:$AC$27,COLUMN(),FALSE),"")</f>
        <v/>
      </c>
      <c r="S23" s="96" t="str">
        <f>IF($B23&lt;&gt;"",VLOOKUP($C23,Ρυθμίσεις!$C$4:$AC$27,COLUMN(),FALSE),"")</f>
        <v/>
      </c>
      <c r="T23" s="96" t="str">
        <f>IF($B23&lt;&gt;"",VLOOKUP($C23,Ρυθμίσεις!$C$4:$AC$27,COLUMN(),FALSE),"")</f>
        <v/>
      </c>
      <c r="U23" s="96" t="str">
        <f>IF($B23&lt;&gt;"",VLOOKUP($C23,Ρυθμίσεις!$C$4:$AC$27,COLUMN(),FALSE),"")</f>
        <v/>
      </c>
      <c r="V23" s="96" t="str">
        <f>IF($B23&lt;&gt;"",VLOOKUP($C23,Ρυθμίσεις!$C$4:$AC$27,COLUMN(),FALSE),"")</f>
        <v/>
      </c>
      <c r="W23" s="96" t="str">
        <f>IF($B23&lt;&gt;"",VLOOKUP($C23,Ρυθμίσεις!$C$4:$AC$27,COLUMN(),FALSE),"")</f>
        <v/>
      </c>
      <c r="X23" s="96" t="str">
        <f>IF($B23&lt;&gt;"",VLOOKUP($C23,Ρυθμίσεις!$C$4:$AC$27,COLUMN(),FALSE),"")</f>
        <v/>
      </c>
      <c r="Y23" s="96" t="str">
        <f>IF($B23&lt;&gt;"",VLOOKUP($C23,Ρυθμίσεις!$C$4:$AC$27,COLUMN(),FALSE),"")</f>
        <v/>
      </c>
      <c r="Z23" s="96" t="str">
        <f>IF($B23&lt;&gt;"",VLOOKUP($C23,Ρυθμίσεις!$C$4:$AC$27,COLUMN(),FALSE),"")</f>
        <v/>
      </c>
      <c r="AA23" s="96" t="str">
        <f>IF($B23&lt;&gt;"",VLOOKUP($C23,Ρυθμίσεις!$C$4:$AC$27,COLUMN(),FALSE),"")</f>
        <v/>
      </c>
    </row>
    <row r="24" spans="1:27" x14ac:dyDescent="0.15">
      <c r="B24" s="19" t="str">
        <f>IF(B23&lt;&gt;"",IF(B23='Αρχικές Ρυθμίσεις'!$B$2,"",B23+1),"")</f>
        <v/>
      </c>
      <c r="C24" s="20" t="str">
        <f>IF(B24&lt;&gt;"",VLOOKUP(B24,Ρυθμίσεις!B$4:AC$27,2,FALSE),"")</f>
        <v/>
      </c>
      <c r="D24" s="17" t="str">
        <f>IF($B24&lt;&gt;"",VLOOKUP($C24,Ρυθμίσεις!$C$4:$AC$27,COLUMN(),FALSE),"")</f>
        <v/>
      </c>
      <c r="E24" s="17" t="str">
        <f>IF($B24&lt;&gt;"",VLOOKUP($C24,Ρυθμίσεις!$C$4:$AC$27,COLUMN(),FALSE),"")</f>
        <v/>
      </c>
      <c r="F24" s="17" t="str">
        <f>IF($B24&lt;&gt;"",VLOOKUP($C24,Ρυθμίσεις!$C$4:$AC$27,COLUMN(),FALSE),"")</f>
        <v/>
      </c>
      <c r="G24" s="17" t="str">
        <f>IF($B24&lt;&gt;"",VLOOKUP($C24,Ρυθμίσεις!$C$4:$AC$27,COLUMN(),FALSE),"")</f>
        <v/>
      </c>
      <c r="H24" s="17" t="str">
        <f>IF($B24&lt;&gt;"",VLOOKUP($C24,Ρυθμίσεις!$C$4:$AC$27,COLUMN(),FALSE),"")</f>
        <v/>
      </c>
      <c r="I24" s="17" t="str">
        <f>IF($B24&lt;&gt;"",VLOOKUP($C24,Ρυθμίσεις!$C$4:$AC$27,COLUMN(),FALSE),"")</f>
        <v/>
      </c>
      <c r="J24" s="17" t="str">
        <f>IF($B24&lt;&gt;"",VLOOKUP($C24,Ρυθμίσεις!$C$4:$AC$27,COLUMN(),FALSE),"")</f>
        <v/>
      </c>
      <c r="K24" s="21" t="str">
        <f>IF($B24&lt;&gt;"",VLOOKUP($C24,Ρυθμίσεις!$C$4:$AC$27,COLUMN(),FALSE),"")</f>
        <v/>
      </c>
      <c r="L24" s="17" t="str">
        <f>IF($B24&lt;&gt;"",VLOOKUP($C24,Ρυθμίσεις!$C$4:$AC$27,COLUMN(),FALSE),"")</f>
        <v/>
      </c>
      <c r="M24" s="17" t="str">
        <f>IF($B24&lt;&gt;"",VLOOKUP($C24,Ρυθμίσεις!$C$4:$AC$27,COLUMN(),FALSE),"")</f>
        <v/>
      </c>
      <c r="N24" s="17" t="str">
        <f>IF($B24&lt;&gt;"",VLOOKUP($C24,Ρυθμίσεις!$C$4:$AC$27,COLUMN(),FALSE),"")</f>
        <v/>
      </c>
      <c r="O24" s="17" t="str">
        <f>IF($B24&lt;&gt;"",VLOOKUP($C24,Ρυθμίσεις!$C$4:$AC$27,COLUMN(),FALSE),"")</f>
        <v/>
      </c>
      <c r="P24" s="17" t="str">
        <f>IF($B24&lt;&gt;"",VLOOKUP($C24,Ρυθμίσεις!$C$4:$AC$27,COLUMN(),FALSE),"")</f>
        <v/>
      </c>
      <c r="Q24" s="17" t="str">
        <f>IF($B24&lt;&gt;"",VLOOKUP($C24,Ρυθμίσεις!$C$4:$AC$27,COLUMN(),FALSE),"")</f>
        <v/>
      </c>
      <c r="R24" s="17" t="str">
        <f>IF($B24&lt;&gt;"",VLOOKUP($C24,Ρυθμίσεις!$C$4:$AC$27,COLUMN(),FALSE),"")</f>
        <v/>
      </c>
      <c r="S24" s="17" t="str">
        <f>IF($B24&lt;&gt;"",VLOOKUP($C24,Ρυθμίσεις!$C$4:$AC$27,COLUMN(),FALSE),"")</f>
        <v/>
      </c>
      <c r="T24" s="17" t="str">
        <f>IF($B24&lt;&gt;"",VLOOKUP($C24,Ρυθμίσεις!$C$4:$AC$27,COLUMN(),FALSE),"")</f>
        <v/>
      </c>
      <c r="U24" s="17" t="str">
        <f>IF($B24&lt;&gt;"",VLOOKUP($C24,Ρυθμίσεις!$C$4:$AC$27,COLUMN(),FALSE),"")</f>
        <v/>
      </c>
      <c r="V24" s="17" t="str">
        <f>IF($B24&lt;&gt;"",VLOOKUP($C24,Ρυθμίσεις!$C$4:$AC$27,COLUMN(),FALSE),"")</f>
        <v/>
      </c>
      <c r="W24" s="17" t="str">
        <f>IF($B24&lt;&gt;"",VLOOKUP($C24,Ρυθμίσεις!$C$4:$AC$27,COLUMN(),FALSE),"")</f>
        <v/>
      </c>
      <c r="X24" s="17" t="str">
        <f>IF($B24&lt;&gt;"",VLOOKUP($C24,Ρυθμίσεις!$C$4:$AC$27,COLUMN(),FALSE),"")</f>
        <v/>
      </c>
      <c r="Y24" s="17" t="str">
        <f>IF($B24&lt;&gt;"",VLOOKUP($C24,Ρυθμίσεις!$C$4:$AC$27,COLUMN(),FALSE),"")</f>
        <v/>
      </c>
      <c r="Z24" s="17" t="str">
        <f>IF($B24&lt;&gt;"",VLOOKUP($C24,Ρυθμίσεις!$C$4:$AC$27,COLUMN(),FALSE),"")</f>
        <v/>
      </c>
      <c r="AA24" s="17" t="str">
        <f>IF($B24&lt;&gt;"",VLOOKUP($C24,Ρυθμίσεις!$C$4:$AC$27,COLUMN(),FALSE),"")</f>
        <v/>
      </c>
    </row>
    <row r="25" spans="1:27" x14ac:dyDescent="0.15">
      <c r="B25" s="19" t="str">
        <f>IF(B24&lt;&gt;"",IF(B24='Αρχικές Ρυθμίσεις'!$B$2,"",B24+1),"")</f>
        <v/>
      </c>
      <c r="C25" s="20" t="str">
        <f>IF(B25&lt;&gt;"",VLOOKUP(B25,Ρυθμίσεις!B$4:AC$27,2,FALSE),"")</f>
        <v/>
      </c>
      <c r="D25" s="17" t="str">
        <f>IF($B25&lt;&gt;"",VLOOKUP($C25,Ρυθμίσεις!$C$4:$AC$27,COLUMN(),FALSE),"")</f>
        <v/>
      </c>
      <c r="E25" s="17" t="str">
        <f>IF($B25&lt;&gt;"",VLOOKUP($C25,Ρυθμίσεις!$C$4:$AC$27,COLUMN(),FALSE),"")</f>
        <v/>
      </c>
      <c r="F25" s="17" t="str">
        <f>IF($B25&lt;&gt;"",VLOOKUP($C25,Ρυθμίσεις!$C$4:$AC$27,COLUMN(),FALSE),"")</f>
        <v/>
      </c>
      <c r="G25" s="17" t="str">
        <f>IF($B25&lt;&gt;"",VLOOKUP($C25,Ρυθμίσεις!$C$4:$AC$27,COLUMN(),FALSE),"")</f>
        <v/>
      </c>
      <c r="H25" s="17" t="str">
        <f>IF($B25&lt;&gt;"",VLOOKUP($C25,Ρυθμίσεις!$C$4:$AC$27,COLUMN(),FALSE),"")</f>
        <v/>
      </c>
      <c r="I25" s="17" t="str">
        <f>IF($B25&lt;&gt;"",VLOOKUP($C25,Ρυθμίσεις!$C$4:$AC$27,COLUMN(),FALSE),"")</f>
        <v/>
      </c>
      <c r="J25" s="17" t="str">
        <f>IF($B25&lt;&gt;"",VLOOKUP($C25,Ρυθμίσεις!$C$4:$AC$27,COLUMN(),FALSE),"")</f>
        <v/>
      </c>
      <c r="K25" s="21" t="str">
        <f>IF($B25&lt;&gt;"",VLOOKUP($C25,Ρυθμίσεις!$C$4:$AC$27,COLUMN(),FALSE),"")</f>
        <v/>
      </c>
      <c r="L25" s="17" t="str">
        <f>IF($B25&lt;&gt;"",VLOOKUP($C25,Ρυθμίσεις!$C$4:$AC$27,COLUMN(),FALSE),"")</f>
        <v/>
      </c>
      <c r="M25" s="17" t="str">
        <f>IF($B25&lt;&gt;"",VLOOKUP($C25,Ρυθμίσεις!$C$4:$AC$27,COLUMN(),FALSE),"")</f>
        <v/>
      </c>
      <c r="N25" s="17" t="str">
        <f>IF($B25&lt;&gt;"",VLOOKUP($C25,Ρυθμίσεις!$C$4:$AC$27,COLUMN(),FALSE),"")</f>
        <v/>
      </c>
      <c r="O25" s="17" t="str">
        <f>IF($B25&lt;&gt;"",VLOOKUP($C25,Ρυθμίσεις!$C$4:$AC$27,COLUMN(),FALSE),"")</f>
        <v/>
      </c>
      <c r="P25" s="17" t="str">
        <f>IF($B25&lt;&gt;"",VLOOKUP($C25,Ρυθμίσεις!$C$4:$AC$27,COLUMN(),FALSE),"")</f>
        <v/>
      </c>
      <c r="Q25" s="17" t="str">
        <f>IF($B25&lt;&gt;"",VLOOKUP($C25,Ρυθμίσεις!$C$4:$AC$27,COLUMN(),FALSE),"")</f>
        <v/>
      </c>
      <c r="R25" s="17" t="str">
        <f>IF($B25&lt;&gt;"",VLOOKUP($C25,Ρυθμίσεις!$C$4:$AC$27,COLUMN(),FALSE),"")</f>
        <v/>
      </c>
      <c r="S25" s="17" t="str">
        <f>IF($B25&lt;&gt;"",VLOOKUP($C25,Ρυθμίσεις!$C$4:$AC$27,COLUMN(),FALSE),"")</f>
        <v/>
      </c>
      <c r="T25" s="17" t="str">
        <f>IF($B25&lt;&gt;"",VLOOKUP($C25,Ρυθμίσεις!$C$4:$AC$27,COLUMN(),FALSE),"")</f>
        <v/>
      </c>
      <c r="U25" s="17" t="str">
        <f>IF($B25&lt;&gt;"",VLOOKUP($C25,Ρυθμίσεις!$C$4:$AC$27,COLUMN(),FALSE),"")</f>
        <v/>
      </c>
      <c r="V25" s="17" t="str">
        <f>IF($B25&lt;&gt;"",VLOOKUP($C25,Ρυθμίσεις!$C$4:$AC$27,COLUMN(),FALSE),"")</f>
        <v/>
      </c>
      <c r="W25" s="17" t="str">
        <f>IF($B25&lt;&gt;"",VLOOKUP($C25,Ρυθμίσεις!$C$4:$AC$27,COLUMN(),FALSE),"")</f>
        <v/>
      </c>
      <c r="X25" s="17" t="str">
        <f>IF($B25&lt;&gt;"",VLOOKUP($C25,Ρυθμίσεις!$C$4:$AC$27,COLUMN(),FALSE),"")</f>
        <v/>
      </c>
      <c r="Y25" s="17" t="str">
        <f>IF($B25&lt;&gt;"",VLOOKUP($C25,Ρυθμίσεις!$C$4:$AC$27,COLUMN(),FALSE),"")</f>
        <v/>
      </c>
      <c r="Z25" s="17" t="str">
        <f>IF($B25&lt;&gt;"",VLOOKUP($C25,Ρυθμίσεις!$C$4:$AC$27,COLUMN(),FALSE),"")</f>
        <v/>
      </c>
      <c r="AA25" s="17" t="str">
        <f>IF($B25&lt;&gt;"",VLOOKUP($C25,Ρυθμίσεις!$C$4:$AC$27,COLUMN(),FALSE),"")</f>
        <v/>
      </c>
    </row>
    <row r="26" spans="1:27" x14ac:dyDescent="0.15">
      <c r="B26" s="19" t="str">
        <f>IF(B25&lt;&gt;"",IF(B25='Αρχικές Ρυθμίσεις'!$B$2,"",B25+1),"")</f>
        <v/>
      </c>
      <c r="C26" s="20" t="str">
        <f>IF(B26&lt;&gt;"",VLOOKUP(B26,Ρυθμίσεις!B$4:AC$27,2,FALSE),"")</f>
        <v/>
      </c>
      <c r="D26" s="17" t="str">
        <f>IF($B26&lt;&gt;"",VLOOKUP($C26,Ρυθμίσεις!$C$4:$AC$27,COLUMN(),FALSE),"")</f>
        <v/>
      </c>
      <c r="E26" s="17" t="str">
        <f>IF($B26&lt;&gt;"",VLOOKUP($C26,Ρυθμίσεις!$C$4:$AC$27,COLUMN(),FALSE),"")</f>
        <v/>
      </c>
      <c r="F26" s="17" t="str">
        <f>IF($B26&lt;&gt;"",VLOOKUP($C26,Ρυθμίσεις!$C$4:$AC$27,COLUMN(),FALSE),"")</f>
        <v/>
      </c>
      <c r="G26" s="17" t="str">
        <f>IF($B26&lt;&gt;"",VLOOKUP($C26,Ρυθμίσεις!$C$4:$AC$27,COLUMN(),FALSE),"")</f>
        <v/>
      </c>
      <c r="H26" s="17" t="str">
        <f>IF($B26&lt;&gt;"",VLOOKUP($C26,Ρυθμίσεις!$C$4:$AC$27,COLUMN(),FALSE),"")</f>
        <v/>
      </c>
      <c r="I26" s="17" t="str">
        <f>IF($B26&lt;&gt;"",VLOOKUP($C26,Ρυθμίσεις!$C$4:$AC$27,COLUMN(),FALSE),"")</f>
        <v/>
      </c>
      <c r="J26" s="17" t="str">
        <f>IF($B26&lt;&gt;"",VLOOKUP($C26,Ρυθμίσεις!$C$4:$AC$27,COLUMN(),FALSE),"")</f>
        <v/>
      </c>
      <c r="K26" s="21" t="str">
        <f>IF($B26&lt;&gt;"",VLOOKUP($C26,Ρυθμίσεις!$C$4:$AC$27,COLUMN(),FALSE),"")</f>
        <v/>
      </c>
      <c r="L26" s="17" t="str">
        <f>IF($B26&lt;&gt;"",VLOOKUP($C26,Ρυθμίσεις!$C$4:$AC$27,COLUMN(),FALSE),"")</f>
        <v/>
      </c>
      <c r="M26" s="17" t="str">
        <f>IF($B26&lt;&gt;"",VLOOKUP($C26,Ρυθμίσεις!$C$4:$AC$27,COLUMN(),FALSE),"")</f>
        <v/>
      </c>
      <c r="N26" s="17" t="str">
        <f>IF($B26&lt;&gt;"",VLOOKUP($C26,Ρυθμίσεις!$C$4:$AC$27,COLUMN(),FALSE),"")</f>
        <v/>
      </c>
      <c r="O26" s="17" t="str">
        <f>IF($B26&lt;&gt;"",VLOOKUP($C26,Ρυθμίσεις!$C$4:$AC$27,COLUMN(),FALSE),"")</f>
        <v/>
      </c>
      <c r="P26" s="17" t="str">
        <f>IF($B26&lt;&gt;"",VLOOKUP($C26,Ρυθμίσεις!$C$4:$AC$27,COLUMN(),FALSE),"")</f>
        <v/>
      </c>
      <c r="Q26" s="17" t="str">
        <f>IF($B26&lt;&gt;"",VLOOKUP($C26,Ρυθμίσεις!$C$4:$AC$27,COLUMN(),FALSE),"")</f>
        <v/>
      </c>
      <c r="R26" s="17" t="str">
        <f>IF($B26&lt;&gt;"",VLOOKUP($C26,Ρυθμίσεις!$C$4:$AC$27,COLUMN(),FALSE),"")</f>
        <v/>
      </c>
      <c r="S26" s="17" t="str">
        <f>IF($B26&lt;&gt;"",VLOOKUP($C26,Ρυθμίσεις!$C$4:$AC$27,COLUMN(),FALSE),"")</f>
        <v/>
      </c>
      <c r="T26" s="17" t="str">
        <f>IF($B26&lt;&gt;"",VLOOKUP($C26,Ρυθμίσεις!$C$4:$AC$27,COLUMN(),FALSE),"")</f>
        <v/>
      </c>
      <c r="U26" s="17" t="str">
        <f>IF($B26&lt;&gt;"",VLOOKUP($C26,Ρυθμίσεις!$C$4:$AC$27,COLUMN(),FALSE),"")</f>
        <v/>
      </c>
      <c r="V26" s="17" t="str">
        <f>IF($B26&lt;&gt;"",VLOOKUP($C26,Ρυθμίσεις!$C$4:$AC$27,COLUMN(),FALSE),"")</f>
        <v/>
      </c>
      <c r="W26" s="17" t="str">
        <f>IF($B26&lt;&gt;"",VLOOKUP($C26,Ρυθμίσεις!$C$4:$AC$27,COLUMN(),FALSE),"")</f>
        <v/>
      </c>
      <c r="X26" s="17" t="str">
        <f>IF($B26&lt;&gt;"",VLOOKUP($C26,Ρυθμίσεις!$C$4:$AC$27,COLUMN(),FALSE),"")</f>
        <v/>
      </c>
      <c r="Y26" s="17" t="str">
        <f>IF($B26&lt;&gt;"",VLOOKUP($C26,Ρυθμίσεις!$C$4:$AC$27,COLUMN(),FALSE),"")</f>
        <v/>
      </c>
      <c r="Z26" s="17" t="str">
        <f>IF($B26&lt;&gt;"",VLOOKUP($C26,Ρυθμίσεις!$C$4:$AC$27,COLUMN(),FALSE),"")</f>
        <v/>
      </c>
      <c r="AA26" s="17" t="str">
        <f>IF($B26&lt;&gt;"",VLOOKUP($C26,Ρυθμίσεις!$C$4:$AC$27,COLUMN(),FALSE),"")</f>
        <v/>
      </c>
    </row>
    <row r="27" spans="1:27" x14ac:dyDescent="0.15">
      <c r="B27" s="19" t="str">
        <f>IF(B26&lt;&gt;"",IF(B26='Αρχικές Ρυθμίσεις'!$B$2,"",B26+1),"")</f>
        <v/>
      </c>
      <c r="C27" s="20" t="str">
        <f>IF(B27&lt;&gt;"",VLOOKUP(B27,Ρυθμίσεις!B$4:AC$27,2,FALSE),"")</f>
        <v/>
      </c>
      <c r="D27" s="17" t="str">
        <f>IF($B27&lt;&gt;"",VLOOKUP($C27,Ρυθμίσεις!$C$4:$AC$27,COLUMN(),FALSE),"")</f>
        <v/>
      </c>
      <c r="E27" s="17" t="str">
        <f>IF($B27&lt;&gt;"",VLOOKUP($C27,Ρυθμίσεις!$C$4:$AC$27,COLUMN(),FALSE),"")</f>
        <v/>
      </c>
      <c r="F27" s="17" t="str">
        <f>IF($B27&lt;&gt;"",VLOOKUP($C27,Ρυθμίσεις!$C$4:$AC$27,COLUMN(),FALSE),"")</f>
        <v/>
      </c>
      <c r="G27" s="17" t="str">
        <f>IF($B27&lt;&gt;"",VLOOKUP($C27,Ρυθμίσεις!$C$4:$AC$27,COLUMN(),FALSE),"")</f>
        <v/>
      </c>
      <c r="H27" s="17" t="str">
        <f>IF($B27&lt;&gt;"",VLOOKUP($C27,Ρυθμίσεις!$C$4:$AC$27,COLUMN(),FALSE),"")</f>
        <v/>
      </c>
      <c r="I27" s="17" t="str">
        <f>IF($B27&lt;&gt;"",VLOOKUP($C27,Ρυθμίσεις!$C$4:$AC$27,COLUMN(),FALSE),"")</f>
        <v/>
      </c>
      <c r="J27" s="17" t="str">
        <f>IF($B27&lt;&gt;"",VLOOKUP($C27,Ρυθμίσεις!$C$4:$AC$27,COLUMN(),FALSE),"")</f>
        <v/>
      </c>
      <c r="K27" s="21" t="str">
        <f>IF($B27&lt;&gt;"",VLOOKUP($C27,Ρυθμίσεις!$C$4:$AC$27,COLUMN(),FALSE),"")</f>
        <v/>
      </c>
      <c r="L27" s="17" t="str">
        <f>IF($B27&lt;&gt;"",VLOOKUP($C27,Ρυθμίσεις!$C$4:$AC$27,COLUMN(),FALSE),"")</f>
        <v/>
      </c>
      <c r="M27" s="17" t="str">
        <f>IF($B27&lt;&gt;"",VLOOKUP($C27,Ρυθμίσεις!$C$4:$AC$27,COLUMN(),FALSE),"")</f>
        <v/>
      </c>
      <c r="N27" s="17" t="str">
        <f>IF($B27&lt;&gt;"",VLOOKUP($C27,Ρυθμίσεις!$C$4:$AC$27,COLUMN(),FALSE),"")</f>
        <v/>
      </c>
      <c r="O27" s="17" t="str">
        <f>IF($B27&lt;&gt;"",VLOOKUP($C27,Ρυθμίσεις!$C$4:$AC$27,COLUMN(),FALSE),"")</f>
        <v/>
      </c>
      <c r="P27" s="17" t="str">
        <f>IF($B27&lt;&gt;"",VLOOKUP($C27,Ρυθμίσεις!$C$4:$AC$27,COLUMN(),FALSE),"")</f>
        <v/>
      </c>
      <c r="Q27" s="17" t="str">
        <f>IF($B27&lt;&gt;"",VLOOKUP($C27,Ρυθμίσεις!$C$4:$AC$27,COLUMN(),FALSE),"")</f>
        <v/>
      </c>
      <c r="R27" s="17" t="str">
        <f>IF($B27&lt;&gt;"",VLOOKUP($C27,Ρυθμίσεις!$C$4:$AC$27,COLUMN(),FALSE),"")</f>
        <v/>
      </c>
      <c r="S27" s="17" t="str">
        <f>IF($B27&lt;&gt;"",VLOOKUP($C27,Ρυθμίσεις!$C$4:$AC$27,COLUMN(),FALSE),"")</f>
        <v/>
      </c>
      <c r="T27" s="17" t="str">
        <f>IF($B27&lt;&gt;"",VLOOKUP($C27,Ρυθμίσεις!$C$4:$AC$27,COLUMN(),FALSE),"")</f>
        <v/>
      </c>
      <c r="U27" s="17" t="str">
        <f>IF($B27&lt;&gt;"",VLOOKUP($C27,Ρυθμίσεις!$C$4:$AC$27,COLUMN(),FALSE),"")</f>
        <v/>
      </c>
      <c r="V27" s="17" t="str">
        <f>IF($B27&lt;&gt;"",VLOOKUP($C27,Ρυθμίσεις!$C$4:$AC$27,COLUMN(),FALSE),"")</f>
        <v/>
      </c>
      <c r="W27" s="17" t="str">
        <f>IF($B27&lt;&gt;"",VLOOKUP($C27,Ρυθμίσεις!$C$4:$AC$27,COLUMN(),FALSE),"")</f>
        <v/>
      </c>
      <c r="X27" s="17" t="str">
        <f>IF($B27&lt;&gt;"",VLOOKUP($C27,Ρυθμίσεις!$C$4:$AC$27,COLUMN(),FALSE),"")</f>
        <v/>
      </c>
      <c r="Y27" s="17" t="str">
        <f>IF($B27&lt;&gt;"",VLOOKUP($C27,Ρυθμίσεις!$C$4:$AC$27,COLUMN(),FALSE),"")</f>
        <v/>
      </c>
      <c r="Z27" s="17" t="str">
        <f>IF($B27&lt;&gt;"",VLOOKUP($C27,Ρυθμίσεις!$C$4:$AC$27,COLUMN(),FALSE),"")</f>
        <v/>
      </c>
      <c r="AA27" s="17" t="str">
        <f>IF($B27&lt;&gt;"",VLOOKUP($C27,Ρυθμίσεις!$C$4:$AC$27,COLUMN(),FALSE),"")</f>
        <v/>
      </c>
    </row>
    <row r="28" spans="1:27" x14ac:dyDescent="0.15">
      <c r="B28" s="19" t="str">
        <f>IF(B27&lt;&gt;"",IF(B27='Αρχικές Ρυθμίσεις'!$B$2,"",B27+1),"")</f>
        <v/>
      </c>
      <c r="C28" s="20" t="str">
        <f>IF(B28&lt;&gt;"",VLOOKUP(B28,Ρυθμίσεις!B$4:AC$27,2,FALSE),"")</f>
        <v/>
      </c>
      <c r="D28" s="17" t="str">
        <f>IF($B28&lt;&gt;"",VLOOKUP($C28,Ρυθμίσεις!$C$4:$AC$27,COLUMN(),FALSE),"")</f>
        <v/>
      </c>
      <c r="E28" s="17" t="str">
        <f>IF($B28&lt;&gt;"",VLOOKUP($C28,Ρυθμίσεις!$C$4:$AC$27,COLUMN(),FALSE),"")</f>
        <v/>
      </c>
      <c r="F28" s="17" t="str">
        <f>IF($B28&lt;&gt;"",VLOOKUP($C28,Ρυθμίσεις!$C$4:$AC$27,COLUMN(),FALSE),"")</f>
        <v/>
      </c>
      <c r="G28" s="17" t="str">
        <f>IF($B28&lt;&gt;"",VLOOKUP($C28,Ρυθμίσεις!$C$4:$AC$27,COLUMN(),FALSE),"")</f>
        <v/>
      </c>
      <c r="H28" s="17" t="str">
        <f>IF($B28&lt;&gt;"",VLOOKUP($C28,Ρυθμίσεις!$C$4:$AC$27,COLUMN(),FALSE),"")</f>
        <v/>
      </c>
      <c r="I28" s="17" t="str">
        <f>IF($B28&lt;&gt;"",VLOOKUP($C28,Ρυθμίσεις!$C$4:$AC$27,COLUMN(),FALSE),"")</f>
        <v/>
      </c>
      <c r="J28" s="17" t="str">
        <f>IF($B28&lt;&gt;"",VLOOKUP($C28,Ρυθμίσεις!$C$4:$AC$27,COLUMN(),FALSE),"")</f>
        <v/>
      </c>
      <c r="K28" s="21" t="str">
        <f>IF($B28&lt;&gt;"",VLOOKUP($C28,Ρυθμίσεις!$C$4:$AC$27,COLUMN(),FALSE),"")</f>
        <v/>
      </c>
      <c r="L28" s="17" t="str">
        <f>IF($B28&lt;&gt;"",VLOOKUP($C28,Ρυθμίσεις!$C$4:$AC$27,COLUMN(),FALSE),"")</f>
        <v/>
      </c>
      <c r="M28" s="17" t="str">
        <f>IF($B28&lt;&gt;"",VLOOKUP($C28,Ρυθμίσεις!$C$4:$AC$27,COLUMN(),FALSE),"")</f>
        <v/>
      </c>
      <c r="N28" s="17" t="str">
        <f>IF($B28&lt;&gt;"",VLOOKUP($C28,Ρυθμίσεις!$C$4:$AC$27,COLUMN(),FALSE),"")</f>
        <v/>
      </c>
      <c r="O28" s="17" t="str">
        <f>IF($B28&lt;&gt;"",VLOOKUP($C28,Ρυθμίσεις!$C$4:$AC$27,COLUMN(),FALSE),"")</f>
        <v/>
      </c>
      <c r="P28" s="17" t="str">
        <f>IF($B28&lt;&gt;"",VLOOKUP($C28,Ρυθμίσεις!$C$4:$AC$27,COLUMN(),FALSE),"")</f>
        <v/>
      </c>
      <c r="Q28" s="17" t="str">
        <f>IF($B28&lt;&gt;"",VLOOKUP($C28,Ρυθμίσεις!$C$4:$AC$27,COLUMN(),FALSE),"")</f>
        <v/>
      </c>
      <c r="R28" s="17" t="str">
        <f>IF($B28&lt;&gt;"",VLOOKUP($C28,Ρυθμίσεις!$C$4:$AC$27,COLUMN(),FALSE),"")</f>
        <v/>
      </c>
      <c r="S28" s="17" t="str">
        <f>IF($B28&lt;&gt;"",VLOOKUP($C28,Ρυθμίσεις!$C$4:$AC$27,COLUMN(),FALSE),"")</f>
        <v/>
      </c>
      <c r="T28" s="17" t="str">
        <f>IF($B28&lt;&gt;"",VLOOKUP($C28,Ρυθμίσεις!$C$4:$AC$27,COLUMN(),FALSE),"")</f>
        <v/>
      </c>
      <c r="U28" s="17" t="str">
        <f>IF($B28&lt;&gt;"",VLOOKUP($C28,Ρυθμίσεις!$C$4:$AC$27,COLUMN(),FALSE),"")</f>
        <v/>
      </c>
      <c r="V28" s="17" t="str">
        <f>IF($B28&lt;&gt;"",VLOOKUP($C28,Ρυθμίσεις!$C$4:$AC$27,COLUMN(),FALSE),"")</f>
        <v/>
      </c>
      <c r="W28" s="17" t="str">
        <f>IF($B28&lt;&gt;"",VLOOKUP($C28,Ρυθμίσεις!$C$4:$AC$27,COLUMN(),FALSE),"")</f>
        <v/>
      </c>
      <c r="X28" s="17" t="str">
        <f>IF($B28&lt;&gt;"",VLOOKUP($C28,Ρυθμίσεις!$C$4:$AC$27,COLUMN(),FALSE),"")</f>
        <v/>
      </c>
      <c r="Y28" s="17" t="str">
        <f>IF($B28&lt;&gt;"",VLOOKUP($C28,Ρυθμίσεις!$C$4:$AC$27,COLUMN(),FALSE),"")</f>
        <v/>
      </c>
      <c r="Z28" s="17" t="str">
        <f>IF($B28&lt;&gt;"",VLOOKUP($C28,Ρυθμίσεις!$C$4:$AC$27,COLUMN(),FALSE),"")</f>
        <v/>
      </c>
      <c r="AA28" s="17" t="str">
        <f>IF($B28&lt;&gt;"",VLOOKUP($C28,Ρυθμίσεις!$C$4:$AC$27,COLUMN(),FALSE),"")</f>
        <v/>
      </c>
    </row>
    <row r="29" spans="1:27" x14ac:dyDescent="0.15">
      <c r="B29" s="19" t="str">
        <f>IF(B28&lt;&gt;"",IF(B28='Αρχικές Ρυθμίσεις'!$B$2,"",B28+1),"")</f>
        <v/>
      </c>
      <c r="C29" s="20" t="str">
        <f>IF(B29&lt;&gt;"",VLOOKUP(B29,Ρυθμίσεις!B$4:AC$27,2,FALSE),"")</f>
        <v/>
      </c>
      <c r="D29" s="17" t="str">
        <f>IF($B29&lt;&gt;"",VLOOKUP($C29,Ρυθμίσεις!$C$4:$AC$27,COLUMN(),FALSE),"")</f>
        <v/>
      </c>
      <c r="E29" s="17" t="str">
        <f>IF($B29&lt;&gt;"",VLOOKUP($C29,Ρυθμίσεις!$C$4:$AC$27,COLUMN(),FALSE),"")</f>
        <v/>
      </c>
      <c r="F29" s="17" t="str">
        <f>IF($B29&lt;&gt;"",VLOOKUP($C29,Ρυθμίσεις!$C$4:$AC$27,COLUMN(),FALSE),"")</f>
        <v/>
      </c>
      <c r="G29" s="17" t="str">
        <f>IF($B29&lt;&gt;"",VLOOKUP($C29,Ρυθμίσεις!$C$4:$AC$27,COLUMN(),FALSE),"")</f>
        <v/>
      </c>
      <c r="H29" s="17" t="str">
        <f>IF($B29&lt;&gt;"",VLOOKUP($C29,Ρυθμίσεις!$C$4:$AC$27,COLUMN(),FALSE),"")</f>
        <v/>
      </c>
      <c r="I29" s="17" t="str">
        <f>IF($B29&lt;&gt;"",VLOOKUP($C29,Ρυθμίσεις!$C$4:$AC$27,COLUMN(),FALSE),"")</f>
        <v/>
      </c>
      <c r="J29" s="17" t="str">
        <f>IF($B29&lt;&gt;"",VLOOKUP($C29,Ρυθμίσεις!$C$4:$AC$27,COLUMN(),FALSE),"")</f>
        <v/>
      </c>
      <c r="K29" s="21" t="str">
        <f>IF($B29&lt;&gt;"",VLOOKUP($C29,Ρυθμίσεις!$C$4:$AC$27,COLUMN(),FALSE),"")</f>
        <v/>
      </c>
      <c r="L29" s="17" t="str">
        <f>IF($B29&lt;&gt;"",VLOOKUP($C29,Ρυθμίσεις!$C$4:$AC$27,COLUMN(),FALSE),"")</f>
        <v/>
      </c>
      <c r="M29" s="17" t="str">
        <f>IF($B29&lt;&gt;"",VLOOKUP($C29,Ρυθμίσεις!$C$4:$AC$27,COLUMN(),FALSE),"")</f>
        <v/>
      </c>
      <c r="N29" s="17" t="str">
        <f>IF($B29&lt;&gt;"",VLOOKUP($C29,Ρυθμίσεις!$C$4:$AC$27,COLUMN(),FALSE),"")</f>
        <v/>
      </c>
      <c r="O29" s="17" t="str">
        <f>IF($B29&lt;&gt;"",VLOOKUP($C29,Ρυθμίσεις!$C$4:$AC$27,COLUMN(),FALSE),"")</f>
        <v/>
      </c>
      <c r="P29" s="17" t="str">
        <f>IF($B29&lt;&gt;"",VLOOKUP($C29,Ρυθμίσεις!$C$4:$AC$27,COLUMN(),FALSE),"")</f>
        <v/>
      </c>
      <c r="Q29" s="17" t="str">
        <f>IF($B29&lt;&gt;"",VLOOKUP($C29,Ρυθμίσεις!$C$4:$AC$27,COLUMN(),FALSE),"")</f>
        <v/>
      </c>
      <c r="R29" s="17" t="str">
        <f>IF($B29&lt;&gt;"",VLOOKUP($C29,Ρυθμίσεις!$C$4:$AC$27,COLUMN(),FALSE),"")</f>
        <v/>
      </c>
      <c r="S29" s="17" t="str">
        <f>IF($B29&lt;&gt;"",VLOOKUP($C29,Ρυθμίσεις!$C$4:$AC$27,COLUMN(),FALSE),"")</f>
        <v/>
      </c>
      <c r="T29" s="17" t="str">
        <f>IF($B29&lt;&gt;"",VLOOKUP($C29,Ρυθμίσεις!$C$4:$AC$27,COLUMN(),FALSE),"")</f>
        <v/>
      </c>
      <c r="U29" s="17" t="str">
        <f>IF($B29&lt;&gt;"",VLOOKUP($C29,Ρυθμίσεις!$C$4:$AC$27,COLUMN(),FALSE),"")</f>
        <v/>
      </c>
      <c r="V29" s="17" t="str">
        <f>IF($B29&lt;&gt;"",VLOOKUP($C29,Ρυθμίσεις!$C$4:$AC$27,COLUMN(),FALSE),"")</f>
        <v/>
      </c>
      <c r="W29" s="17" t="str">
        <f>IF($B29&lt;&gt;"",VLOOKUP($C29,Ρυθμίσεις!$C$4:$AC$27,COLUMN(),FALSE),"")</f>
        <v/>
      </c>
      <c r="X29" s="17" t="str">
        <f>IF($B29&lt;&gt;"",VLOOKUP($C29,Ρυθμίσεις!$C$4:$AC$27,COLUMN(),FALSE),"")</f>
        <v/>
      </c>
      <c r="Y29" s="17" t="str">
        <f>IF($B29&lt;&gt;"",VLOOKUP($C29,Ρυθμίσεις!$C$4:$AC$27,COLUMN(),FALSE),"")</f>
        <v/>
      </c>
      <c r="Z29" s="17" t="str">
        <f>IF($B29&lt;&gt;"",VLOOKUP($C29,Ρυθμίσεις!$C$4:$AC$27,COLUMN(),FALSE),"")</f>
        <v/>
      </c>
      <c r="AA29" s="17" t="str">
        <f>IF($B29&lt;&gt;"",VLOOKUP($C29,Ρυθμίσεις!$C$4:$AC$27,COLUMN(),FALSE),"")</f>
        <v/>
      </c>
    </row>
    <row r="30" spans="1:27" ht="12.75" x14ac:dyDescent="0.2">
      <c r="B30" s="105" t="s">
        <v>59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</row>
    <row r="40" spans="8:8" ht="12.75" x14ac:dyDescent="0.2">
      <c r="H40" s="11"/>
    </row>
  </sheetData>
  <mergeCells count="14">
    <mergeCell ref="B30:AA30"/>
    <mergeCell ref="B2:AA2"/>
    <mergeCell ref="B4:B5"/>
    <mergeCell ref="C4:C5"/>
    <mergeCell ref="D4:D5"/>
    <mergeCell ref="E4:E5"/>
    <mergeCell ref="F4:F5"/>
    <mergeCell ref="G4:G5"/>
    <mergeCell ref="H4:H5"/>
    <mergeCell ref="I4:I5"/>
    <mergeCell ref="L4:S4"/>
    <mergeCell ref="T4:AA4"/>
    <mergeCell ref="J4:J5"/>
    <mergeCell ref="K4:K5"/>
  </mergeCells>
  <phoneticPr fontId="2" type="noConversion"/>
  <conditionalFormatting sqref="B7:B29 C6:AA29">
    <cfRule type="expression" dxfId="6" priority="1" stopIfTrue="1">
      <formula>$B6&lt;&gt;""</formula>
    </cfRule>
  </conditionalFormatting>
  <conditionalFormatting sqref="B6">
    <cfRule type="expression" dxfId="5" priority="2" stopIfTrue="1">
      <formula>$B$6&lt;&gt;""</formula>
    </cfRule>
  </conditionalFormatting>
  <pageMargins left="0.75" right="0.75" top="0.37" bottom="0.5" header="0.27" footer="0.38"/>
  <pageSetup paperSize="9" scale="8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43" sqref="B243"/>
    </sheetView>
  </sheetViews>
  <sheetFormatPr defaultRowHeight="12.75" customHeight="1" x14ac:dyDescent="0.15"/>
  <cols>
    <col min="1" max="1" width="12.28515625" style="3" bestFit="1" customWidth="1"/>
    <col min="2" max="2" width="13.5703125" style="2" bestFit="1" customWidth="1"/>
    <col min="3" max="3" width="7.140625" style="2" customWidth="1"/>
    <col min="4" max="4" width="20.85546875" style="4" bestFit="1" customWidth="1"/>
    <col min="5" max="6" width="4.7109375" style="6" customWidth="1"/>
    <col min="7" max="7" width="20.85546875" style="5" bestFit="1" customWidth="1"/>
    <col min="8" max="8" width="4.140625" style="1" bestFit="1" customWidth="1"/>
    <col min="9" max="9" width="4.7109375" style="1" customWidth="1"/>
    <col min="10" max="10" width="1.5703125" style="1" customWidth="1"/>
    <col min="11" max="13" width="4.7109375" style="1" customWidth="1"/>
    <col min="14" max="16384" width="9.140625" style="1"/>
  </cols>
  <sheetData>
    <row r="1" spans="1:8" ht="12.75" customHeight="1" thickBot="1" x14ac:dyDescent="0.2"/>
    <row r="2" spans="1:8" s="2" customFormat="1" ht="12.75" customHeight="1" thickBot="1" x14ac:dyDescent="0.2">
      <c r="A2" s="88" t="s">
        <v>34</v>
      </c>
      <c r="B2" s="89" t="s">
        <v>35</v>
      </c>
      <c r="C2" s="90" t="s">
        <v>36</v>
      </c>
      <c r="D2" s="91" t="s">
        <v>37</v>
      </c>
      <c r="E2" s="110" t="s">
        <v>38</v>
      </c>
      <c r="F2" s="110"/>
      <c r="G2" s="92" t="s">
        <v>39</v>
      </c>
      <c r="H2" s="83"/>
    </row>
    <row r="3" spans="1:8" ht="12.75" customHeight="1" x14ac:dyDescent="0.15">
      <c r="A3" s="71">
        <v>1</v>
      </c>
      <c r="B3" s="72">
        <v>42274</v>
      </c>
      <c r="C3" s="73">
        <v>0.625</v>
      </c>
      <c r="D3" s="74" t="s">
        <v>41</v>
      </c>
      <c r="E3" s="75"/>
      <c r="F3" s="75"/>
      <c r="G3" s="76" t="s">
        <v>49</v>
      </c>
    </row>
    <row r="4" spans="1:8" ht="12.75" customHeight="1" x14ac:dyDescent="0.15">
      <c r="A4" s="77">
        <v>1</v>
      </c>
      <c r="B4" s="22">
        <v>42274</v>
      </c>
      <c r="C4" s="23">
        <v>0.625</v>
      </c>
      <c r="D4" s="4" t="s">
        <v>42</v>
      </c>
      <c r="E4" s="24"/>
      <c r="F4" s="24"/>
      <c r="G4" s="78" t="s">
        <v>57</v>
      </c>
    </row>
    <row r="5" spans="1:8" ht="12.75" customHeight="1" x14ac:dyDescent="0.15">
      <c r="A5" s="77">
        <v>1</v>
      </c>
      <c r="B5" s="22">
        <v>42274</v>
      </c>
      <c r="C5" s="23">
        <v>0.625</v>
      </c>
      <c r="D5" s="4" t="s">
        <v>43</v>
      </c>
      <c r="E5" s="24"/>
      <c r="F5" s="24"/>
      <c r="G5" s="78" t="s">
        <v>51</v>
      </c>
    </row>
    <row r="6" spans="1:8" ht="12.75" customHeight="1" x14ac:dyDescent="0.15">
      <c r="A6" s="77">
        <v>1</v>
      </c>
      <c r="B6" s="22">
        <v>42274</v>
      </c>
      <c r="C6" s="23">
        <v>0.625</v>
      </c>
      <c r="D6" s="4" t="s">
        <v>44</v>
      </c>
      <c r="E6" s="24"/>
      <c r="F6" s="24"/>
      <c r="G6" s="78" t="s">
        <v>52</v>
      </c>
    </row>
    <row r="7" spans="1:8" ht="12.75" customHeight="1" x14ac:dyDescent="0.15">
      <c r="A7" s="77">
        <v>1</v>
      </c>
      <c r="B7" s="22">
        <v>42274</v>
      </c>
      <c r="C7" s="23">
        <v>0.625</v>
      </c>
      <c r="D7" s="4" t="s">
        <v>45</v>
      </c>
      <c r="E7" s="24"/>
      <c r="F7" s="24"/>
      <c r="G7" s="78" t="s">
        <v>53</v>
      </c>
    </row>
    <row r="8" spans="1:8" ht="12.75" customHeight="1" x14ac:dyDescent="0.15">
      <c r="A8" s="77">
        <v>1</v>
      </c>
      <c r="B8" s="22">
        <v>42274</v>
      </c>
      <c r="C8" s="23">
        <v>0.625</v>
      </c>
      <c r="D8" s="4" t="s">
        <v>46</v>
      </c>
      <c r="E8" s="24"/>
      <c r="F8" s="24"/>
      <c r="G8" s="78" t="s">
        <v>55</v>
      </c>
    </row>
    <row r="9" spans="1:8" ht="12.75" customHeight="1" x14ac:dyDescent="0.15">
      <c r="A9" s="77">
        <v>1</v>
      </c>
      <c r="B9" s="22">
        <v>42274</v>
      </c>
      <c r="C9" s="23">
        <v>0.625</v>
      </c>
      <c r="D9" s="4" t="s">
        <v>47</v>
      </c>
      <c r="E9" s="24"/>
      <c r="F9" s="24"/>
      <c r="G9" s="78" t="s">
        <v>54</v>
      </c>
    </row>
    <row r="10" spans="1:8" ht="12.75" customHeight="1" thickBot="1" x14ac:dyDescent="0.2">
      <c r="A10" s="77">
        <v>1</v>
      </c>
      <c r="B10" s="22">
        <v>42274</v>
      </c>
      <c r="C10" s="23">
        <v>0.625</v>
      </c>
      <c r="D10" s="4" t="s">
        <v>48</v>
      </c>
      <c r="E10" s="24"/>
      <c r="F10" s="24"/>
      <c r="G10" s="78" t="s">
        <v>56</v>
      </c>
    </row>
    <row r="11" spans="1:8" ht="12.75" customHeight="1" x14ac:dyDescent="0.15">
      <c r="A11" s="71">
        <f t="shared" ref="A11:A74" si="0">A3+1</f>
        <v>2</v>
      </c>
      <c r="B11" s="72">
        <v>42281</v>
      </c>
      <c r="C11" s="73">
        <v>0.625</v>
      </c>
      <c r="D11" s="74" t="s">
        <v>42</v>
      </c>
      <c r="E11" s="75"/>
      <c r="F11" s="75"/>
      <c r="G11" s="76" t="s">
        <v>41</v>
      </c>
    </row>
    <row r="12" spans="1:8" ht="12.75" customHeight="1" x14ac:dyDescent="0.15">
      <c r="A12" s="77">
        <f t="shared" si="0"/>
        <v>2</v>
      </c>
      <c r="B12" s="22">
        <v>42281</v>
      </c>
      <c r="C12" s="23">
        <v>0.625</v>
      </c>
      <c r="D12" s="4" t="s">
        <v>49</v>
      </c>
      <c r="E12" s="24"/>
      <c r="F12" s="24"/>
      <c r="G12" s="78" t="s">
        <v>43</v>
      </c>
    </row>
    <row r="13" spans="1:8" ht="12.75" customHeight="1" x14ac:dyDescent="0.15">
      <c r="A13" s="77">
        <f t="shared" si="0"/>
        <v>2</v>
      </c>
      <c r="B13" s="22">
        <v>42281</v>
      </c>
      <c r="C13" s="23">
        <v>0.625</v>
      </c>
      <c r="D13" s="4" t="s">
        <v>50</v>
      </c>
      <c r="E13" s="24"/>
      <c r="F13" s="24"/>
      <c r="G13" s="78" t="s">
        <v>44</v>
      </c>
    </row>
    <row r="14" spans="1:8" ht="12.75" customHeight="1" x14ac:dyDescent="0.15">
      <c r="A14" s="77">
        <f t="shared" si="0"/>
        <v>2</v>
      </c>
      <c r="B14" s="22">
        <v>42281</v>
      </c>
      <c r="C14" s="23">
        <v>0.625</v>
      </c>
      <c r="D14" s="4" t="s">
        <v>51</v>
      </c>
      <c r="E14" s="24"/>
      <c r="F14" s="24"/>
      <c r="G14" s="78" t="s">
        <v>45</v>
      </c>
    </row>
    <row r="15" spans="1:8" ht="12.75" customHeight="1" x14ac:dyDescent="0.15">
      <c r="A15" s="77">
        <f t="shared" si="0"/>
        <v>2</v>
      </c>
      <c r="B15" s="22">
        <v>42281</v>
      </c>
      <c r="C15" s="23">
        <v>0.625</v>
      </c>
      <c r="D15" s="4" t="s">
        <v>52</v>
      </c>
      <c r="E15" s="24"/>
      <c r="F15" s="24"/>
      <c r="G15" s="78" t="s">
        <v>47</v>
      </c>
    </row>
    <row r="16" spans="1:8" ht="12.75" customHeight="1" x14ac:dyDescent="0.15">
      <c r="A16" s="77">
        <f t="shared" si="0"/>
        <v>2</v>
      </c>
      <c r="B16" s="22">
        <v>42281</v>
      </c>
      <c r="C16" s="23">
        <v>0.625</v>
      </c>
      <c r="D16" s="4" t="s">
        <v>53</v>
      </c>
      <c r="E16" s="24"/>
      <c r="F16" s="24"/>
      <c r="G16" s="78" t="s">
        <v>46</v>
      </c>
    </row>
    <row r="17" spans="1:7" ht="12.75" customHeight="1" x14ac:dyDescent="0.15">
      <c r="A17" s="77">
        <f t="shared" si="0"/>
        <v>2</v>
      </c>
      <c r="B17" s="22">
        <v>42281</v>
      </c>
      <c r="C17" s="23">
        <v>0.625</v>
      </c>
      <c r="D17" s="4" t="s">
        <v>54</v>
      </c>
      <c r="E17" s="24"/>
      <c r="F17" s="24"/>
      <c r="G17" s="78" t="s">
        <v>56</v>
      </c>
    </row>
    <row r="18" spans="1:7" ht="12.75" customHeight="1" thickBot="1" x14ac:dyDescent="0.2">
      <c r="A18" s="77">
        <f t="shared" si="0"/>
        <v>2</v>
      </c>
      <c r="B18" s="22">
        <v>42281</v>
      </c>
      <c r="C18" s="23">
        <v>0.625</v>
      </c>
      <c r="D18" s="4" t="s">
        <v>55</v>
      </c>
      <c r="E18" s="24"/>
      <c r="F18" s="24"/>
      <c r="G18" s="78" t="s">
        <v>48</v>
      </c>
    </row>
    <row r="19" spans="1:7" ht="12.75" customHeight="1" x14ac:dyDescent="0.15">
      <c r="A19" s="71">
        <f t="shared" si="0"/>
        <v>3</v>
      </c>
      <c r="B19" s="72">
        <v>42288</v>
      </c>
      <c r="C19" s="73">
        <v>0.625</v>
      </c>
      <c r="D19" s="74" t="s">
        <v>41</v>
      </c>
      <c r="E19" s="75"/>
      <c r="F19" s="75"/>
      <c r="G19" s="76" t="s">
        <v>43</v>
      </c>
    </row>
    <row r="20" spans="1:7" ht="12.75" customHeight="1" x14ac:dyDescent="0.15">
      <c r="A20" s="77">
        <f t="shared" si="0"/>
        <v>3</v>
      </c>
      <c r="B20" s="22">
        <v>42288</v>
      </c>
      <c r="C20" s="23">
        <v>0.625</v>
      </c>
      <c r="D20" s="4" t="s">
        <v>44</v>
      </c>
      <c r="E20" s="24"/>
      <c r="F20" s="24"/>
      <c r="G20" s="78" t="s">
        <v>42</v>
      </c>
    </row>
    <row r="21" spans="1:7" ht="12.75" customHeight="1" x14ac:dyDescent="0.15">
      <c r="A21" s="77">
        <f t="shared" si="0"/>
        <v>3</v>
      </c>
      <c r="B21" s="22">
        <v>42288</v>
      </c>
      <c r="C21" s="23">
        <v>0.625</v>
      </c>
      <c r="D21" s="4" t="s">
        <v>45</v>
      </c>
      <c r="E21" s="24"/>
      <c r="F21" s="24"/>
      <c r="G21" s="78" t="s">
        <v>49</v>
      </c>
    </row>
    <row r="22" spans="1:7" ht="12.75" customHeight="1" x14ac:dyDescent="0.15">
      <c r="A22" s="77">
        <f t="shared" si="0"/>
        <v>3</v>
      </c>
      <c r="B22" s="22">
        <v>42288</v>
      </c>
      <c r="C22" s="23">
        <v>0.625</v>
      </c>
      <c r="D22" s="4" t="s">
        <v>47</v>
      </c>
      <c r="E22" s="24"/>
      <c r="F22" s="24"/>
      <c r="G22" s="78" t="s">
        <v>50</v>
      </c>
    </row>
    <row r="23" spans="1:7" ht="12.75" customHeight="1" x14ac:dyDescent="0.15">
      <c r="A23" s="77">
        <f t="shared" si="0"/>
        <v>3</v>
      </c>
      <c r="B23" s="22">
        <v>42288</v>
      </c>
      <c r="C23" s="23">
        <v>0.625</v>
      </c>
      <c r="D23" s="4" t="s">
        <v>46</v>
      </c>
      <c r="E23" s="24"/>
      <c r="F23" s="24"/>
      <c r="G23" s="78" t="s">
        <v>51</v>
      </c>
    </row>
    <row r="24" spans="1:7" ht="12.75" customHeight="1" x14ac:dyDescent="0.15">
      <c r="A24" s="77">
        <f t="shared" si="0"/>
        <v>3</v>
      </c>
      <c r="B24" s="22">
        <v>42288</v>
      </c>
      <c r="C24" s="23">
        <v>0.625</v>
      </c>
      <c r="D24" s="4" t="s">
        <v>56</v>
      </c>
      <c r="E24" s="24"/>
      <c r="F24" s="24"/>
      <c r="G24" s="78" t="s">
        <v>52</v>
      </c>
    </row>
    <row r="25" spans="1:7" ht="12.75" customHeight="1" x14ac:dyDescent="0.15">
      <c r="A25" s="77">
        <f t="shared" si="0"/>
        <v>3</v>
      </c>
      <c r="B25" s="22">
        <v>42288</v>
      </c>
      <c r="C25" s="23">
        <v>0.625</v>
      </c>
      <c r="D25" s="4" t="s">
        <v>48</v>
      </c>
      <c r="E25" s="24"/>
      <c r="F25" s="24"/>
      <c r="G25" s="78" t="s">
        <v>53</v>
      </c>
    </row>
    <row r="26" spans="1:7" ht="12.75" customHeight="1" thickBot="1" x14ac:dyDescent="0.2">
      <c r="A26" s="77">
        <f t="shared" si="0"/>
        <v>3</v>
      </c>
      <c r="B26" s="22">
        <v>42288</v>
      </c>
      <c r="C26" s="23">
        <v>0.625</v>
      </c>
      <c r="D26" s="4" t="s">
        <v>54</v>
      </c>
      <c r="E26" s="24"/>
      <c r="F26" s="24"/>
      <c r="G26" s="78" t="s">
        <v>55</v>
      </c>
    </row>
    <row r="27" spans="1:7" ht="12.75" customHeight="1" x14ac:dyDescent="0.15">
      <c r="A27" s="71">
        <f t="shared" si="0"/>
        <v>4</v>
      </c>
      <c r="B27" s="84">
        <v>42295</v>
      </c>
      <c r="C27" s="85">
        <v>0.625</v>
      </c>
      <c r="D27" s="74" t="s">
        <v>44</v>
      </c>
      <c r="E27" s="75"/>
      <c r="F27" s="75"/>
      <c r="G27" s="76" t="s">
        <v>41</v>
      </c>
    </row>
    <row r="28" spans="1:7" ht="12.75" customHeight="1" x14ac:dyDescent="0.15">
      <c r="A28" s="77">
        <f t="shared" si="0"/>
        <v>4</v>
      </c>
      <c r="B28" s="25">
        <v>42295</v>
      </c>
      <c r="C28" s="26">
        <v>0.625</v>
      </c>
      <c r="D28" s="4" t="s">
        <v>43</v>
      </c>
      <c r="E28" s="24"/>
      <c r="F28" s="24"/>
      <c r="G28" s="78" t="s">
        <v>45</v>
      </c>
    </row>
    <row r="29" spans="1:7" ht="12.75" customHeight="1" x14ac:dyDescent="0.15">
      <c r="A29" s="77">
        <f t="shared" si="0"/>
        <v>4</v>
      </c>
      <c r="B29" s="25">
        <v>42295</v>
      </c>
      <c r="C29" s="26">
        <v>0.625</v>
      </c>
      <c r="D29" s="4" t="s">
        <v>42</v>
      </c>
      <c r="E29" s="24"/>
      <c r="F29" s="24"/>
      <c r="G29" s="78" t="s">
        <v>47</v>
      </c>
    </row>
    <row r="30" spans="1:7" ht="12.75" customHeight="1" x14ac:dyDescent="0.15">
      <c r="A30" s="77">
        <f t="shared" si="0"/>
        <v>4</v>
      </c>
      <c r="B30" s="25">
        <v>42295</v>
      </c>
      <c r="C30" s="26">
        <v>0.625</v>
      </c>
      <c r="D30" s="4" t="s">
        <v>49</v>
      </c>
      <c r="E30" s="24"/>
      <c r="F30" s="24"/>
      <c r="G30" s="78" t="s">
        <v>46</v>
      </c>
    </row>
    <row r="31" spans="1:7" ht="12.75" customHeight="1" x14ac:dyDescent="0.15">
      <c r="A31" s="77">
        <f t="shared" si="0"/>
        <v>4</v>
      </c>
      <c r="B31" s="25">
        <v>42295</v>
      </c>
      <c r="C31" s="26">
        <v>0.625</v>
      </c>
      <c r="D31" s="4" t="s">
        <v>50</v>
      </c>
      <c r="E31" s="24"/>
      <c r="F31" s="24"/>
      <c r="G31" s="78" t="s">
        <v>56</v>
      </c>
    </row>
    <row r="32" spans="1:7" ht="12.75" customHeight="1" x14ac:dyDescent="0.15">
      <c r="A32" s="77">
        <f t="shared" si="0"/>
        <v>4</v>
      </c>
      <c r="B32" s="25">
        <v>42295</v>
      </c>
      <c r="C32" s="26">
        <v>0.625</v>
      </c>
      <c r="D32" s="4" t="s">
        <v>51</v>
      </c>
      <c r="E32" s="24"/>
      <c r="F32" s="24"/>
      <c r="G32" s="78" t="s">
        <v>48</v>
      </c>
    </row>
    <row r="33" spans="1:7" ht="12.75" customHeight="1" x14ac:dyDescent="0.15">
      <c r="A33" s="77">
        <f t="shared" si="0"/>
        <v>4</v>
      </c>
      <c r="B33" s="25">
        <v>42295</v>
      </c>
      <c r="C33" s="26">
        <v>0.625</v>
      </c>
      <c r="D33" s="4" t="s">
        <v>52</v>
      </c>
      <c r="E33" s="24"/>
      <c r="F33" s="24"/>
      <c r="G33" s="78" t="s">
        <v>55</v>
      </c>
    </row>
    <row r="34" spans="1:7" ht="12.75" customHeight="1" thickBot="1" x14ac:dyDescent="0.2">
      <c r="A34" s="77">
        <f t="shared" si="0"/>
        <v>4</v>
      </c>
      <c r="B34" s="25">
        <v>42295</v>
      </c>
      <c r="C34" s="26">
        <v>0.625</v>
      </c>
      <c r="D34" s="4" t="s">
        <v>53</v>
      </c>
      <c r="E34" s="24"/>
      <c r="F34" s="24"/>
      <c r="G34" s="78" t="s">
        <v>54</v>
      </c>
    </row>
    <row r="35" spans="1:7" ht="12.75" customHeight="1" x14ac:dyDescent="0.15">
      <c r="A35" s="71">
        <f t="shared" si="0"/>
        <v>5</v>
      </c>
      <c r="B35" s="84">
        <v>42302</v>
      </c>
      <c r="C35" s="85">
        <v>0.625</v>
      </c>
      <c r="D35" s="74" t="s">
        <v>41</v>
      </c>
      <c r="E35" s="75"/>
      <c r="F35" s="75"/>
      <c r="G35" s="76" t="s">
        <v>45</v>
      </c>
    </row>
    <row r="36" spans="1:7" ht="12.75" customHeight="1" x14ac:dyDescent="0.15">
      <c r="A36" s="77">
        <f t="shared" si="0"/>
        <v>5</v>
      </c>
      <c r="B36" s="25">
        <v>42302</v>
      </c>
      <c r="C36" s="26">
        <v>0.625</v>
      </c>
      <c r="D36" s="4" t="s">
        <v>47</v>
      </c>
      <c r="E36" s="24"/>
      <c r="F36" s="24"/>
      <c r="G36" s="78" t="s">
        <v>44</v>
      </c>
    </row>
    <row r="37" spans="1:7" ht="12.75" customHeight="1" x14ac:dyDescent="0.15">
      <c r="A37" s="77">
        <f t="shared" si="0"/>
        <v>5</v>
      </c>
      <c r="B37" s="25">
        <v>42302</v>
      </c>
      <c r="C37" s="26">
        <v>0.625</v>
      </c>
      <c r="D37" s="4" t="s">
        <v>46</v>
      </c>
      <c r="E37" s="24"/>
      <c r="F37" s="24"/>
      <c r="G37" s="78" t="s">
        <v>43</v>
      </c>
    </row>
    <row r="38" spans="1:7" ht="12.75" customHeight="1" x14ac:dyDescent="0.15">
      <c r="A38" s="77">
        <f t="shared" si="0"/>
        <v>5</v>
      </c>
      <c r="B38" s="25">
        <v>42302</v>
      </c>
      <c r="C38" s="26">
        <v>0.625</v>
      </c>
      <c r="D38" s="4" t="s">
        <v>56</v>
      </c>
      <c r="E38" s="24"/>
      <c r="F38" s="24"/>
      <c r="G38" s="78" t="s">
        <v>42</v>
      </c>
    </row>
    <row r="39" spans="1:7" ht="12.75" customHeight="1" x14ac:dyDescent="0.15">
      <c r="A39" s="77">
        <f t="shared" si="0"/>
        <v>5</v>
      </c>
      <c r="B39" s="25">
        <v>42302</v>
      </c>
      <c r="C39" s="26">
        <v>0.625</v>
      </c>
      <c r="D39" s="4" t="s">
        <v>48</v>
      </c>
      <c r="E39" s="24"/>
      <c r="F39" s="24"/>
      <c r="G39" s="78" t="s">
        <v>49</v>
      </c>
    </row>
    <row r="40" spans="1:7" ht="12.75" customHeight="1" x14ac:dyDescent="0.15">
      <c r="A40" s="77">
        <f t="shared" si="0"/>
        <v>5</v>
      </c>
      <c r="B40" s="25">
        <v>42302</v>
      </c>
      <c r="C40" s="26">
        <v>0.625</v>
      </c>
      <c r="D40" s="4" t="s">
        <v>55</v>
      </c>
      <c r="E40" s="24"/>
      <c r="F40" s="24"/>
      <c r="G40" s="78" t="s">
        <v>50</v>
      </c>
    </row>
    <row r="41" spans="1:7" ht="12.75" customHeight="1" x14ac:dyDescent="0.15">
      <c r="A41" s="77">
        <f t="shared" si="0"/>
        <v>5</v>
      </c>
      <c r="B41" s="25">
        <v>42302</v>
      </c>
      <c r="C41" s="26">
        <v>0.625</v>
      </c>
      <c r="D41" s="4" t="s">
        <v>54</v>
      </c>
      <c r="E41" s="24"/>
      <c r="F41" s="24"/>
      <c r="G41" s="78" t="s">
        <v>51</v>
      </c>
    </row>
    <row r="42" spans="1:7" ht="12.75" customHeight="1" thickBot="1" x14ac:dyDescent="0.2">
      <c r="A42" s="77">
        <f t="shared" si="0"/>
        <v>5</v>
      </c>
      <c r="B42" s="25">
        <v>42302</v>
      </c>
      <c r="C42" s="26">
        <v>0.625</v>
      </c>
      <c r="D42" s="4" t="s">
        <v>52</v>
      </c>
      <c r="E42" s="24"/>
      <c r="F42" s="24"/>
      <c r="G42" s="78" t="s">
        <v>53</v>
      </c>
    </row>
    <row r="43" spans="1:7" ht="12.75" customHeight="1" x14ac:dyDescent="0.15">
      <c r="A43" s="71">
        <f t="shared" si="0"/>
        <v>6</v>
      </c>
      <c r="B43" s="84">
        <v>42309</v>
      </c>
      <c r="C43" s="85">
        <v>0.625</v>
      </c>
      <c r="D43" s="74" t="s">
        <v>47</v>
      </c>
      <c r="E43" s="75"/>
      <c r="F43" s="75"/>
      <c r="G43" s="76" t="s">
        <v>41</v>
      </c>
    </row>
    <row r="44" spans="1:7" ht="12.75" customHeight="1" x14ac:dyDescent="0.15">
      <c r="A44" s="77">
        <f t="shared" si="0"/>
        <v>6</v>
      </c>
      <c r="B44" s="25">
        <v>42309</v>
      </c>
      <c r="C44" s="26">
        <v>0.625</v>
      </c>
      <c r="D44" s="4" t="s">
        <v>45</v>
      </c>
      <c r="E44" s="24"/>
      <c r="F44" s="24"/>
      <c r="G44" s="78" t="s">
        <v>46</v>
      </c>
    </row>
    <row r="45" spans="1:7" ht="12.75" customHeight="1" x14ac:dyDescent="0.15">
      <c r="A45" s="77">
        <f t="shared" si="0"/>
        <v>6</v>
      </c>
      <c r="B45" s="25">
        <v>42309</v>
      </c>
      <c r="C45" s="26">
        <v>0.625</v>
      </c>
      <c r="D45" s="4" t="s">
        <v>44</v>
      </c>
      <c r="E45" s="24"/>
      <c r="F45" s="24"/>
      <c r="G45" s="78" t="s">
        <v>56</v>
      </c>
    </row>
    <row r="46" spans="1:7" ht="12.75" customHeight="1" x14ac:dyDescent="0.15">
      <c r="A46" s="77">
        <f t="shared" si="0"/>
        <v>6</v>
      </c>
      <c r="B46" s="25">
        <v>42309</v>
      </c>
      <c r="C46" s="26">
        <v>0.625</v>
      </c>
      <c r="D46" s="4" t="s">
        <v>43</v>
      </c>
      <c r="E46" s="24"/>
      <c r="F46" s="24"/>
      <c r="G46" s="78" t="s">
        <v>48</v>
      </c>
    </row>
    <row r="47" spans="1:7" ht="12.75" customHeight="1" x14ac:dyDescent="0.15">
      <c r="A47" s="77">
        <f t="shared" si="0"/>
        <v>6</v>
      </c>
      <c r="B47" s="25">
        <v>42309</v>
      </c>
      <c r="C47" s="26">
        <v>0.625</v>
      </c>
      <c r="D47" s="4" t="s">
        <v>42</v>
      </c>
      <c r="E47" s="24"/>
      <c r="F47" s="24"/>
      <c r="G47" s="78" t="s">
        <v>55</v>
      </c>
    </row>
    <row r="48" spans="1:7" ht="12.75" customHeight="1" x14ac:dyDescent="0.15">
      <c r="A48" s="77">
        <f t="shared" si="0"/>
        <v>6</v>
      </c>
      <c r="B48" s="25">
        <v>42309</v>
      </c>
      <c r="C48" s="26">
        <v>0.625</v>
      </c>
      <c r="D48" s="4" t="s">
        <v>49</v>
      </c>
      <c r="E48" s="24"/>
      <c r="F48" s="24"/>
      <c r="G48" s="78" t="s">
        <v>54</v>
      </c>
    </row>
    <row r="49" spans="1:7" ht="12.75" customHeight="1" x14ac:dyDescent="0.15">
      <c r="A49" s="77">
        <f t="shared" si="0"/>
        <v>6</v>
      </c>
      <c r="B49" s="25">
        <v>42309</v>
      </c>
      <c r="C49" s="26">
        <v>0.625</v>
      </c>
      <c r="D49" s="4" t="s">
        <v>50</v>
      </c>
      <c r="E49" s="24"/>
      <c r="F49" s="24"/>
      <c r="G49" s="78" t="s">
        <v>53</v>
      </c>
    </row>
    <row r="50" spans="1:7" ht="12.75" customHeight="1" thickBot="1" x14ac:dyDescent="0.2">
      <c r="A50" s="77">
        <f t="shared" si="0"/>
        <v>6</v>
      </c>
      <c r="B50" s="25">
        <v>42309</v>
      </c>
      <c r="C50" s="26">
        <v>0.625</v>
      </c>
      <c r="D50" s="4" t="s">
        <v>51</v>
      </c>
      <c r="E50" s="24"/>
      <c r="F50" s="24"/>
      <c r="G50" s="78" t="s">
        <v>52</v>
      </c>
    </row>
    <row r="51" spans="1:7" ht="12.75" customHeight="1" x14ac:dyDescent="0.15">
      <c r="A51" s="71">
        <f t="shared" si="0"/>
        <v>7</v>
      </c>
      <c r="B51" s="84">
        <v>42316</v>
      </c>
      <c r="C51" s="85">
        <v>0.625</v>
      </c>
      <c r="D51" s="74" t="s">
        <v>41</v>
      </c>
      <c r="E51" s="75"/>
      <c r="F51" s="75"/>
      <c r="G51" s="76" t="s">
        <v>46</v>
      </c>
    </row>
    <row r="52" spans="1:7" ht="12.75" customHeight="1" x14ac:dyDescent="0.15">
      <c r="A52" s="77">
        <f t="shared" si="0"/>
        <v>7</v>
      </c>
      <c r="B52" s="25">
        <v>42316</v>
      </c>
      <c r="C52" s="26">
        <v>0.625</v>
      </c>
      <c r="D52" s="4" t="s">
        <v>56</v>
      </c>
      <c r="E52" s="24"/>
      <c r="F52" s="24"/>
      <c r="G52" s="78" t="s">
        <v>47</v>
      </c>
    </row>
    <row r="53" spans="1:7" ht="12.75" customHeight="1" x14ac:dyDescent="0.15">
      <c r="A53" s="77">
        <f t="shared" si="0"/>
        <v>7</v>
      </c>
      <c r="B53" s="25">
        <v>42316</v>
      </c>
      <c r="C53" s="26">
        <v>0.625</v>
      </c>
      <c r="D53" s="4" t="s">
        <v>48</v>
      </c>
      <c r="E53" s="24"/>
      <c r="F53" s="24"/>
      <c r="G53" s="78" t="s">
        <v>45</v>
      </c>
    </row>
    <row r="54" spans="1:7" ht="12.75" customHeight="1" x14ac:dyDescent="0.15">
      <c r="A54" s="77">
        <f t="shared" si="0"/>
        <v>7</v>
      </c>
      <c r="B54" s="25">
        <v>42316</v>
      </c>
      <c r="C54" s="26">
        <v>0.625</v>
      </c>
      <c r="D54" s="4" t="s">
        <v>55</v>
      </c>
      <c r="E54" s="24"/>
      <c r="F54" s="24"/>
      <c r="G54" s="78" t="s">
        <v>44</v>
      </c>
    </row>
    <row r="55" spans="1:7" ht="12.75" customHeight="1" x14ac:dyDescent="0.15">
      <c r="A55" s="77">
        <f t="shared" si="0"/>
        <v>7</v>
      </c>
      <c r="B55" s="25">
        <v>42316</v>
      </c>
      <c r="C55" s="26">
        <v>0.625</v>
      </c>
      <c r="D55" s="4" t="s">
        <v>54</v>
      </c>
      <c r="E55" s="24"/>
      <c r="F55" s="24"/>
      <c r="G55" s="78" t="s">
        <v>43</v>
      </c>
    </row>
    <row r="56" spans="1:7" ht="12.75" customHeight="1" x14ac:dyDescent="0.15">
      <c r="A56" s="77">
        <f t="shared" si="0"/>
        <v>7</v>
      </c>
      <c r="B56" s="25">
        <v>42316</v>
      </c>
      <c r="C56" s="26">
        <v>0.625</v>
      </c>
      <c r="D56" s="4" t="s">
        <v>53</v>
      </c>
      <c r="E56" s="24"/>
      <c r="F56" s="24"/>
      <c r="G56" s="78" t="s">
        <v>42</v>
      </c>
    </row>
    <row r="57" spans="1:7" ht="12.75" customHeight="1" x14ac:dyDescent="0.15">
      <c r="A57" s="77">
        <f t="shared" si="0"/>
        <v>7</v>
      </c>
      <c r="B57" s="25">
        <v>42316</v>
      </c>
      <c r="C57" s="26">
        <v>0.625</v>
      </c>
      <c r="D57" s="4" t="s">
        <v>52</v>
      </c>
      <c r="E57" s="24"/>
      <c r="F57" s="24"/>
      <c r="G57" s="78" t="s">
        <v>49</v>
      </c>
    </row>
    <row r="58" spans="1:7" ht="12.75" customHeight="1" thickBot="1" x14ac:dyDescent="0.2">
      <c r="A58" s="77">
        <f t="shared" si="0"/>
        <v>7</v>
      </c>
      <c r="B58" s="25">
        <v>42316</v>
      </c>
      <c r="C58" s="26">
        <v>0.625</v>
      </c>
      <c r="D58" s="4" t="s">
        <v>50</v>
      </c>
      <c r="E58" s="24"/>
      <c r="F58" s="24"/>
      <c r="G58" s="78" t="s">
        <v>51</v>
      </c>
    </row>
    <row r="59" spans="1:7" ht="12.75" customHeight="1" x14ac:dyDescent="0.15">
      <c r="A59" s="71">
        <f t="shared" si="0"/>
        <v>8</v>
      </c>
      <c r="B59" s="84">
        <v>42323</v>
      </c>
      <c r="C59" s="85">
        <v>0.625</v>
      </c>
      <c r="D59" s="74" t="s">
        <v>56</v>
      </c>
      <c r="E59" s="75"/>
      <c r="F59" s="75"/>
      <c r="G59" s="76" t="s">
        <v>41</v>
      </c>
    </row>
    <row r="60" spans="1:7" ht="12.75" customHeight="1" x14ac:dyDescent="0.15">
      <c r="A60" s="77">
        <f t="shared" si="0"/>
        <v>8</v>
      </c>
      <c r="B60" s="25">
        <v>42323</v>
      </c>
      <c r="C60" s="26">
        <v>0.625</v>
      </c>
      <c r="D60" s="4" t="s">
        <v>46</v>
      </c>
      <c r="E60" s="24"/>
      <c r="F60" s="24"/>
      <c r="G60" s="78" t="s">
        <v>48</v>
      </c>
    </row>
    <row r="61" spans="1:7" ht="12.75" customHeight="1" x14ac:dyDescent="0.15">
      <c r="A61" s="77">
        <f t="shared" si="0"/>
        <v>8</v>
      </c>
      <c r="B61" s="25">
        <v>42323</v>
      </c>
      <c r="C61" s="26">
        <v>0.625</v>
      </c>
      <c r="D61" s="4" t="s">
        <v>47</v>
      </c>
      <c r="E61" s="24"/>
      <c r="F61" s="24"/>
      <c r="G61" s="78" t="s">
        <v>55</v>
      </c>
    </row>
    <row r="62" spans="1:7" ht="12.75" customHeight="1" x14ac:dyDescent="0.15">
      <c r="A62" s="77">
        <f t="shared" si="0"/>
        <v>8</v>
      </c>
      <c r="B62" s="25">
        <v>42323</v>
      </c>
      <c r="C62" s="26">
        <v>0.625</v>
      </c>
      <c r="D62" s="4" t="s">
        <v>45</v>
      </c>
      <c r="E62" s="24"/>
      <c r="F62" s="24"/>
      <c r="G62" s="78" t="s">
        <v>54</v>
      </c>
    </row>
    <row r="63" spans="1:7" ht="12.75" customHeight="1" x14ac:dyDescent="0.15">
      <c r="A63" s="77">
        <f t="shared" si="0"/>
        <v>8</v>
      </c>
      <c r="B63" s="25">
        <v>42323</v>
      </c>
      <c r="C63" s="26">
        <v>0.625</v>
      </c>
      <c r="D63" s="4" t="s">
        <v>44</v>
      </c>
      <c r="E63" s="24"/>
      <c r="F63" s="24"/>
      <c r="G63" s="78" t="s">
        <v>53</v>
      </c>
    </row>
    <row r="64" spans="1:7" ht="12.75" customHeight="1" x14ac:dyDescent="0.15">
      <c r="A64" s="77">
        <f t="shared" si="0"/>
        <v>8</v>
      </c>
      <c r="B64" s="25">
        <v>42323</v>
      </c>
      <c r="C64" s="26">
        <v>0.625</v>
      </c>
      <c r="D64" s="4" t="s">
        <v>43</v>
      </c>
      <c r="E64" s="24"/>
      <c r="F64" s="24"/>
      <c r="G64" s="78" t="s">
        <v>52</v>
      </c>
    </row>
    <row r="65" spans="1:7" ht="12.75" customHeight="1" x14ac:dyDescent="0.15">
      <c r="A65" s="77">
        <f t="shared" si="0"/>
        <v>8</v>
      </c>
      <c r="B65" s="25">
        <v>42323</v>
      </c>
      <c r="C65" s="26">
        <v>0.625</v>
      </c>
      <c r="D65" s="4" t="s">
        <v>42</v>
      </c>
      <c r="E65" s="24"/>
      <c r="F65" s="24"/>
      <c r="G65" s="78" t="s">
        <v>51</v>
      </c>
    </row>
    <row r="66" spans="1:7" ht="12.75" customHeight="1" thickBot="1" x14ac:dyDescent="0.2">
      <c r="A66" s="77">
        <f t="shared" si="0"/>
        <v>8</v>
      </c>
      <c r="B66" s="25">
        <v>42323</v>
      </c>
      <c r="C66" s="26">
        <v>0.625</v>
      </c>
      <c r="D66" s="4" t="s">
        <v>49</v>
      </c>
      <c r="E66" s="24"/>
      <c r="F66" s="24"/>
      <c r="G66" s="78" t="s">
        <v>50</v>
      </c>
    </row>
    <row r="67" spans="1:7" ht="12.75" customHeight="1" x14ac:dyDescent="0.15">
      <c r="A67" s="71">
        <f t="shared" si="0"/>
        <v>9</v>
      </c>
      <c r="B67" s="84">
        <v>42330</v>
      </c>
      <c r="C67" s="85">
        <v>0.625</v>
      </c>
      <c r="D67" s="74" t="s">
        <v>41</v>
      </c>
      <c r="E67" s="75"/>
      <c r="F67" s="75"/>
      <c r="G67" s="76" t="s">
        <v>48</v>
      </c>
    </row>
    <row r="68" spans="1:7" ht="12.75" customHeight="1" x14ac:dyDescent="0.15">
      <c r="A68" s="77">
        <f t="shared" si="0"/>
        <v>9</v>
      </c>
      <c r="B68" s="25">
        <v>42330</v>
      </c>
      <c r="C68" s="26">
        <v>0.625</v>
      </c>
      <c r="D68" s="4" t="s">
        <v>55</v>
      </c>
      <c r="E68" s="24"/>
      <c r="F68" s="24"/>
      <c r="G68" s="78" t="s">
        <v>56</v>
      </c>
    </row>
    <row r="69" spans="1:7" ht="12.75" customHeight="1" x14ac:dyDescent="0.15">
      <c r="A69" s="77">
        <f t="shared" si="0"/>
        <v>9</v>
      </c>
      <c r="B69" s="25">
        <v>42330</v>
      </c>
      <c r="C69" s="26">
        <v>0.625</v>
      </c>
      <c r="D69" s="4" t="s">
        <v>54</v>
      </c>
      <c r="E69" s="24"/>
      <c r="F69" s="24"/>
      <c r="G69" s="78" t="s">
        <v>46</v>
      </c>
    </row>
    <row r="70" spans="1:7" ht="12.75" customHeight="1" x14ac:dyDescent="0.15">
      <c r="A70" s="77">
        <f t="shared" si="0"/>
        <v>9</v>
      </c>
      <c r="B70" s="25">
        <v>42330</v>
      </c>
      <c r="C70" s="26">
        <v>0.625</v>
      </c>
      <c r="D70" s="4" t="s">
        <v>53</v>
      </c>
      <c r="E70" s="24"/>
      <c r="F70" s="24"/>
      <c r="G70" s="78" t="s">
        <v>47</v>
      </c>
    </row>
    <row r="71" spans="1:7" ht="12.75" customHeight="1" x14ac:dyDescent="0.15">
      <c r="A71" s="77">
        <f t="shared" si="0"/>
        <v>9</v>
      </c>
      <c r="B71" s="25">
        <v>42330</v>
      </c>
      <c r="C71" s="26">
        <v>0.625</v>
      </c>
      <c r="D71" s="4" t="s">
        <v>52</v>
      </c>
      <c r="E71" s="24"/>
      <c r="F71" s="24"/>
      <c r="G71" s="78" t="s">
        <v>45</v>
      </c>
    </row>
    <row r="72" spans="1:7" ht="12.75" customHeight="1" x14ac:dyDescent="0.15">
      <c r="A72" s="77">
        <f t="shared" si="0"/>
        <v>9</v>
      </c>
      <c r="B72" s="25">
        <v>42330</v>
      </c>
      <c r="C72" s="26">
        <v>0.625</v>
      </c>
      <c r="D72" s="4" t="s">
        <v>51</v>
      </c>
      <c r="E72" s="24"/>
      <c r="F72" s="24"/>
      <c r="G72" s="78" t="s">
        <v>44</v>
      </c>
    </row>
    <row r="73" spans="1:7" ht="12.75" customHeight="1" x14ac:dyDescent="0.15">
      <c r="A73" s="77">
        <f t="shared" si="0"/>
        <v>9</v>
      </c>
      <c r="B73" s="25">
        <v>42330</v>
      </c>
      <c r="C73" s="26">
        <v>0.625</v>
      </c>
      <c r="D73" s="4" t="s">
        <v>50</v>
      </c>
      <c r="E73" s="24"/>
      <c r="F73" s="24"/>
      <c r="G73" s="78" t="s">
        <v>43</v>
      </c>
    </row>
    <row r="74" spans="1:7" ht="12.75" customHeight="1" thickBot="1" x14ac:dyDescent="0.2">
      <c r="A74" s="79">
        <f t="shared" si="0"/>
        <v>9</v>
      </c>
      <c r="B74" s="86">
        <v>42330</v>
      </c>
      <c r="C74" s="87">
        <v>0.625</v>
      </c>
      <c r="D74" s="80" t="s">
        <v>49</v>
      </c>
      <c r="E74" s="81"/>
      <c r="F74" s="81"/>
      <c r="G74" s="82" t="s">
        <v>42</v>
      </c>
    </row>
    <row r="75" spans="1:7" ht="12.75" customHeight="1" x14ac:dyDescent="0.15">
      <c r="A75" s="77">
        <f t="shared" ref="A75:A138" si="1">A67+1</f>
        <v>10</v>
      </c>
      <c r="B75" s="25">
        <v>42337</v>
      </c>
      <c r="C75" s="26">
        <v>0.625</v>
      </c>
      <c r="D75" s="4" t="s">
        <v>55</v>
      </c>
      <c r="E75" s="24"/>
      <c r="F75" s="24"/>
      <c r="G75" s="78" t="s">
        <v>41</v>
      </c>
    </row>
    <row r="76" spans="1:7" ht="12.75" customHeight="1" x14ac:dyDescent="0.15">
      <c r="A76" s="77">
        <f t="shared" si="1"/>
        <v>10</v>
      </c>
      <c r="B76" s="25">
        <v>42337</v>
      </c>
      <c r="C76" s="26">
        <v>0.625</v>
      </c>
      <c r="D76" s="4" t="s">
        <v>48</v>
      </c>
      <c r="E76" s="24"/>
      <c r="F76" s="24"/>
      <c r="G76" s="78" t="s">
        <v>54</v>
      </c>
    </row>
    <row r="77" spans="1:7" ht="12.75" customHeight="1" x14ac:dyDescent="0.15">
      <c r="A77" s="77">
        <f t="shared" si="1"/>
        <v>10</v>
      </c>
      <c r="B77" s="25">
        <v>42337</v>
      </c>
      <c r="C77" s="26">
        <v>0.625</v>
      </c>
      <c r="D77" s="4" t="s">
        <v>56</v>
      </c>
      <c r="E77" s="24"/>
      <c r="F77" s="24"/>
      <c r="G77" s="78" t="s">
        <v>53</v>
      </c>
    </row>
    <row r="78" spans="1:7" ht="12.75" customHeight="1" x14ac:dyDescent="0.15">
      <c r="A78" s="77">
        <f t="shared" si="1"/>
        <v>10</v>
      </c>
      <c r="B78" s="25">
        <v>42337</v>
      </c>
      <c r="C78" s="26">
        <v>0.625</v>
      </c>
      <c r="D78" s="4" t="s">
        <v>46</v>
      </c>
      <c r="E78" s="24"/>
      <c r="F78" s="24"/>
      <c r="G78" s="78" t="s">
        <v>52</v>
      </c>
    </row>
    <row r="79" spans="1:7" ht="12.75" customHeight="1" x14ac:dyDescent="0.15">
      <c r="A79" s="77">
        <f t="shared" si="1"/>
        <v>10</v>
      </c>
      <c r="B79" s="25">
        <v>42337</v>
      </c>
      <c r="C79" s="26">
        <v>0.625</v>
      </c>
      <c r="D79" s="4" t="s">
        <v>47</v>
      </c>
      <c r="E79" s="24"/>
      <c r="F79" s="24"/>
      <c r="G79" s="78" t="s">
        <v>58</v>
      </c>
    </row>
    <row r="80" spans="1:7" ht="12.75" customHeight="1" x14ac:dyDescent="0.15">
      <c r="A80" s="77">
        <f t="shared" si="1"/>
        <v>10</v>
      </c>
      <c r="B80" s="25">
        <v>42337</v>
      </c>
      <c r="C80" s="26">
        <v>0.625</v>
      </c>
      <c r="D80" s="4" t="s">
        <v>45</v>
      </c>
      <c r="E80" s="24"/>
      <c r="F80" s="24"/>
      <c r="G80" s="78" t="s">
        <v>57</v>
      </c>
    </row>
    <row r="81" spans="1:7" ht="12.75" customHeight="1" x14ac:dyDescent="0.15">
      <c r="A81" s="77">
        <f t="shared" si="1"/>
        <v>10</v>
      </c>
      <c r="B81" s="25">
        <v>42337</v>
      </c>
      <c r="C81" s="26">
        <v>0.625</v>
      </c>
      <c r="D81" s="4" t="s">
        <v>44</v>
      </c>
      <c r="E81" s="24"/>
      <c r="F81" s="24"/>
      <c r="G81" s="78" t="s">
        <v>49</v>
      </c>
    </row>
    <row r="82" spans="1:7" ht="12.75" customHeight="1" thickBot="1" x14ac:dyDescent="0.2">
      <c r="A82" s="77">
        <f t="shared" si="1"/>
        <v>10</v>
      </c>
      <c r="B82" s="25">
        <v>42337</v>
      </c>
      <c r="C82" s="26">
        <v>0.625</v>
      </c>
      <c r="D82" s="4" t="s">
        <v>43</v>
      </c>
      <c r="E82" s="24"/>
      <c r="F82" s="24"/>
      <c r="G82" s="78" t="s">
        <v>42</v>
      </c>
    </row>
    <row r="83" spans="1:7" ht="12.75" customHeight="1" x14ac:dyDescent="0.15">
      <c r="A83" s="71">
        <f t="shared" si="1"/>
        <v>11</v>
      </c>
      <c r="B83" s="84">
        <v>42344</v>
      </c>
      <c r="C83" s="85">
        <v>0.625</v>
      </c>
      <c r="D83" s="74" t="s">
        <v>41</v>
      </c>
      <c r="E83" s="75"/>
      <c r="F83" s="75"/>
      <c r="G83" s="76" t="s">
        <v>54</v>
      </c>
    </row>
    <row r="84" spans="1:7" ht="12.75" customHeight="1" x14ac:dyDescent="0.15">
      <c r="A84" s="77">
        <f t="shared" si="1"/>
        <v>11</v>
      </c>
      <c r="B84" s="25">
        <v>42344</v>
      </c>
      <c r="C84" s="26">
        <v>0.625</v>
      </c>
      <c r="D84" s="4" t="s">
        <v>53</v>
      </c>
      <c r="E84" s="24"/>
      <c r="F84" s="24"/>
      <c r="G84" s="78" t="s">
        <v>55</v>
      </c>
    </row>
    <row r="85" spans="1:7" ht="12.75" customHeight="1" x14ac:dyDescent="0.15">
      <c r="A85" s="77">
        <f t="shared" si="1"/>
        <v>11</v>
      </c>
      <c r="B85" s="25">
        <v>42344</v>
      </c>
      <c r="C85" s="26">
        <v>0.625</v>
      </c>
      <c r="D85" s="4" t="s">
        <v>52</v>
      </c>
      <c r="E85" s="24"/>
      <c r="F85" s="24"/>
      <c r="G85" s="78" t="s">
        <v>48</v>
      </c>
    </row>
    <row r="86" spans="1:7" ht="12.75" customHeight="1" x14ac:dyDescent="0.15">
      <c r="A86" s="77">
        <f t="shared" si="1"/>
        <v>11</v>
      </c>
      <c r="B86" s="25">
        <v>42344</v>
      </c>
      <c r="C86" s="26">
        <v>0.625</v>
      </c>
      <c r="D86" s="4" t="s">
        <v>51</v>
      </c>
      <c r="E86" s="24"/>
      <c r="F86" s="24"/>
      <c r="G86" s="78" t="s">
        <v>56</v>
      </c>
    </row>
    <row r="87" spans="1:7" ht="12.75" customHeight="1" x14ac:dyDescent="0.15">
      <c r="A87" s="77">
        <f t="shared" si="1"/>
        <v>11</v>
      </c>
      <c r="B87" s="25">
        <v>42344</v>
      </c>
      <c r="C87" s="26">
        <v>0.625</v>
      </c>
      <c r="D87" s="4" t="s">
        <v>50</v>
      </c>
      <c r="E87" s="24"/>
      <c r="F87" s="24"/>
      <c r="G87" s="78" t="s">
        <v>46</v>
      </c>
    </row>
    <row r="88" spans="1:7" ht="12.75" customHeight="1" x14ac:dyDescent="0.15">
      <c r="A88" s="77">
        <f t="shared" si="1"/>
        <v>11</v>
      </c>
      <c r="B88" s="25">
        <v>42344</v>
      </c>
      <c r="C88" s="26">
        <v>0.625</v>
      </c>
      <c r="D88" s="4" t="s">
        <v>49</v>
      </c>
      <c r="E88" s="24"/>
      <c r="F88" s="24"/>
      <c r="G88" s="78" t="s">
        <v>47</v>
      </c>
    </row>
    <row r="89" spans="1:7" ht="12.75" customHeight="1" x14ac:dyDescent="0.15">
      <c r="A89" s="77">
        <f t="shared" si="1"/>
        <v>11</v>
      </c>
      <c r="B89" s="25">
        <v>42344</v>
      </c>
      <c r="C89" s="26">
        <v>0.625</v>
      </c>
      <c r="D89" s="4" t="s">
        <v>42</v>
      </c>
      <c r="E89" s="24"/>
      <c r="F89" s="24"/>
      <c r="G89" s="78" t="s">
        <v>45</v>
      </c>
    </row>
    <row r="90" spans="1:7" ht="12.75" customHeight="1" thickBot="1" x14ac:dyDescent="0.2">
      <c r="A90" s="77">
        <f t="shared" si="1"/>
        <v>11</v>
      </c>
      <c r="B90" s="25">
        <v>42344</v>
      </c>
      <c r="C90" s="26">
        <v>0.625</v>
      </c>
      <c r="D90" s="4" t="s">
        <v>43</v>
      </c>
      <c r="E90" s="24"/>
      <c r="F90" s="24"/>
      <c r="G90" s="78" t="s">
        <v>44</v>
      </c>
    </row>
    <row r="91" spans="1:7" ht="12.75" customHeight="1" x14ac:dyDescent="0.15">
      <c r="A91" s="71">
        <f t="shared" si="1"/>
        <v>12</v>
      </c>
      <c r="B91" s="84">
        <v>42351</v>
      </c>
      <c r="C91" s="85">
        <v>0.625</v>
      </c>
      <c r="D91" s="74" t="s">
        <v>53</v>
      </c>
      <c r="E91" s="75"/>
      <c r="F91" s="75"/>
      <c r="G91" s="76" t="s">
        <v>41</v>
      </c>
    </row>
    <row r="92" spans="1:7" ht="12.75" customHeight="1" x14ac:dyDescent="0.15">
      <c r="A92" s="77">
        <f t="shared" si="1"/>
        <v>12</v>
      </c>
      <c r="B92" s="25">
        <v>42351</v>
      </c>
      <c r="C92" s="26">
        <v>0.625</v>
      </c>
      <c r="D92" s="4" t="s">
        <v>54</v>
      </c>
      <c r="E92" s="24"/>
      <c r="F92" s="24"/>
      <c r="G92" s="78" t="s">
        <v>52</v>
      </c>
    </row>
    <row r="93" spans="1:7" ht="12.75" customHeight="1" x14ac:dyDescent="0.15">
      <c r="A93" s="77">
        <f t="shared" si="1"/>
        <v>12</v>
      </c>
      <c r="B93" s="25">
        <v>42351</v>
      </c>
      <c r="C93" s="26">
        <v>0.625</v>
      </c>
      <c r="D93" s="4" t="s">
        <v>55</v>
      </c>
      <c r="E93" s="24"/>
      <c r="F93" s="24"/>
      <c r="G93" s="78" t="s">
        <v>51</v>
      </c>
    </row>
    <row r="94" spans="1:7" ht="12.75" customHeight="1" x14ac:dyDescent="0.15">
      <c r="A94" s="77">
        <f t="shared" si="1"/>
        <v>12</v>
      </c>
      <c r="B94" s="25">
        <v>42351</v>
      </c>
      <c r="C94" s="26">
        <v>0.625</v>
      </c>
      <c r="D94" s="4" t="s">
        <v>48</v>
      </c>
      <c r="E94" s="24"/>
      <c r="F94" s="24"/>
      <c r="G94" s="78" t="s">
        <v>50</v>
      </c>
    </row>
    <row r="95" spans="1:7" ht="12.75" customHeight="1" x14ac:dyDescent="0.15">
      <c r="A95" s="77">
        <f t="shared" si="1"/>
        <v>12</v>
      </c>
      <c r="B95" s="25">
        <v>42351</v>
      </c>
      <c r="C95" s="26">
        <v>0.625</v>
      </c>
      <c r="D95" s="4" t="s">
        <v>56</v>
      </c>
      <c r="E95" s="24"/>
      <c r="F95" s="24"/>
      <c r="G95" s="78" t="s">
        <v>49</v>
      </c>
    </row>
    <row r="96" spans="1:7" ht="12.75" customHeight="1" x14ac:dyDescent="0.15">
      <c r="A96" s="77">
        <f t="shared" si="1"/>
        <v>12</v>
      </c>
      <c r="B96" s="25">
        <v>42351</v>
      </c>
      <c r="C96" s="26">
        <v>0.625</v>
      </c>
      <c r="D96" s="4" t="s">
        <v>46</v>
      </c>
      <c r="E96" s="24"/>
      <c r="F96" s="24"/>
      <c r="G96" s="78" t="s">
        <v>42</v>
      </c>
    </row>
    <row r="97" spans="1:7" ht="12.75" customHeight="1" x14ac:dyDescent="0.15">
      <c r="A97" s="77">
        <f t="shared" si="1"/>
        <v>12</v>
      </c>
      <c r="B97" s="25">
        <v>42351</v>
      </c>
      <c r="C97" s="26">
        <v>0.625</v>
      </c>
      <c r="D97" s="4" t="s">
        <v>47</v>
      </c>
      <c r="E97" s="24"/>
      <c r="F97" s="24"/>
      <c r="G97" s="78" t="s">
        <v>43</v>
      </c>
    </row>
    <row r="98" spans="1:7" ht="12.75" customHeight="1" thickBot="1" x14ac:dyDescent="0.2">
      <c r="A98" s="77">
        <f t="shared" si="1"/>
        <v>12</v>
      </c>
      <c r="B98" s="25">
        <v>42351</v>
      </c>
      <c r="C98" s="26">
        <v>0.625</v>
      </c>
      <c r="D98" s="4" t="s">
        <v>45</v>
      </c>
      <c r="E98" s="24"/>
      <c r="F98" s="24"/>
      <c r="G98" s="78" t="s">
        <v>44</v>
      </c>
    </row>
    <row r="99" spans="1:7" ht="12.75" customHeight="1" x14ac:dyDescent="0.15">
      <c r="A99" s="71">
        <f t="shared" si="1"/>
        <v>13</v>
      </c>
      <c r="B99" s="84">
        <v>42358</v>
      </c>
      <c r="C99" s="85">
        <v>0.625</v>
      </c>
      <c r="D99" s="74" t="s">
        <v>41</v>
      </c>
      <c r="E99" s="75"/>
      <c r="F99" s="75"/>
      <c r="G99" s="76" t="s">
        <v>52</v>
      </c>
    </row>
    <row r="100" spans="1:7" ht="12.75" customHeight="1" x14ac:dyDescent="0.15">
      <c r="A100" s="77">
        <f t="shared" si="1"/>
        <v>13</v>
      </c>
      <c r="B100" s="25">
        <v>42358</v>
      </c>
      <c r="C100" s="26">
        <v>0.625</v>
      </c>
      <c r="D100" s="4" t="s">
        <v>51</v>
      </c>
      <c r="E100" s="24"/>
      <c r="F100" s="24"/>
      <c r="G100" s="78" t="s">
        <v>53</v>
      </c>
    </row>
    <row r="101" spans="1:7" ht="12.75" customHeight="1" x14ac:dyDescent="0.15">
      <c r="A101" s="77">
        <f t="shared" si="1"/>
        <v>13</v>
      </c>
      <c r="B101" s="25">
        <v>42358</v>
      </c>
      <c r="C101" s="26">
        <v>0.625</v>
      </c>
      <c r="D101" s="4" t="s">
        <v>50</v>
      </c>
      <c r="E101" s="24"/>
      <c r="F101" s="24"/>
      <c r="G101" s="78" t="s">
        <v>54</v>
      </c>
    </row>
    <row r="102" spans="1:7" ht="12.75" customHeight="1" x14ac:dyDescent="0.15">
      <c r="A102" s="77">
        <f t="shared" si="1"/>
        <v>13</v>
      </c>
      <c r="B102" s="25">
        <v>42358</v>
      </c>
      <c r="C102" s="26">
        <v>0.625</v>
      </c>
      <c r="D102" s="4" t="s">
        <v>49</v>
      </c>
      <c r="E102" s="24"/>
      <c r="F102" s="24"/>
      <c r="G102" s="78" t="s">
        <v>55</v>
      </c>
    </row>
    <row r="103" spans="1:7" ht="12.75" customHeight="1" x14ac:dyDescent="0.15">
      <c r="A103" s="77">
        <f t="shared" si="1"/>
        <v>13</v>
      </c>
      <c r="B103" s="25">
        <v>42358</v>
      </c>
      <c r="C103" s="26">
        <v>0.625</v>
      </c>
      <c r="D103" s="4" t="s">
        <v>42</v>
      </c>
      <c r="E103" s="24"/>
      <c r="F103" s="24"/>
      <c r="G103" s="78" t="s">
        <v>48</v>
      </c>
    </row>
    <row r="104" spans="1:7" ht="12.75" customHeight="1" x14ac:dyDescent="0.15">
      <c r="A104" s="77">
        <f t="shared" si="1"/>
        <v>13</v>
      </c>
      <c r="B104" s="25">
        <v>42358</v>
      </c>
      <c r="C104" s="26">
        <v>0.625</v>
      </c>
      <c r="D104" s="4" t="s">
        <v>43</v>
      </c>
      <c r="E104" s="24"/>
      <c r="F104" s="24"/>
      <c r="G104" s="78" t="s">
        <v>56</v>
      </c>
    </row>
    <row r="105" spans="1:7" ht="12.75" customHeight="1" x14ac:dyDescent="0.15">
      <c r="A105" s="77">
        <f t="shared" si="1"/>
        <v>13</v>
      </c>
      <c r="B105" s="25">
        <v>42358</v>
      </c>
      <c r="C105" s="26">
        <v>0.625</v>
      </c>
      <c r="D105" s="4" t="s">
        <v>44</v>
      </c>
      <c r="E105" s="24"/>
      <c r="F105" s="24"/>
      <c r="G105" s="78" t="s">
        <v>46</v>
      </c>
    </row>
    <row r="106" spans="1:7" ht="12.75" customHeight="1" thickBot="1" x14ac:dyDescent="0.2">
      <c r="A106" s="77">
        <f t="shared" si="1"/>
        <v>13</v>
      </c>
      <c r="B106" s="25">
        <v>42358</v>
      </c>
      <c r="C106" s="26">
        <v>0.625</v>
      </c>
      <c r="D106" s="4" t="s">
        <v>45</v>
      </c>
      <c r="E106" s="24"/>
      <c r="F106" s="24"/>
      <c r="G106" s="78" t="s">
        <v>47</v>
      </c>
    </row>
    <row r="107" spans="1:7" ht="12.75" customHeight="1" x14ac:dyDescent="0.15">
      <c r="A107" s="71">
        <f t="shared" si="1"/>
        <v>14</v>
      </c>
      <c r="B107" s="84">
        <v>42014</v>
      </c>
      <c r="C107" s="85">
        <v>0.625</v>
      </c>
      <c r="D107" s="74" t="s">
        <v>51</v>
      </c>
      <c r="E107" s="75"/>
      <c r="F107" s="75"/>
      <c r="G107" s="76" t="s">
        <v>41</v>
      </c>
    </row>
    <row r="108" spans="1:7" ht="12.75" customHeight="1" x14ac:dyDescent="0.15">
      <c r="A108" s="77">
        <f t="shared" si="1"/>
        <v>14</v>
      </c>
      <c r="B108" s="25">
        <v>42014</v>
      </c>
      <c r="C108" s="26">
        <v>0.625</v>
      </c>
      <c r="D108" s="4" t="s">
        <v>52</v>
      </c>
      <c r="E108" s="24"/>
      <c r="F108" s="24"/>
      <c r="G108" s="78" t="s">
        <v>50</v>
      </c>
    </row>
    <row r="109" spans="1:7" ht="12.75" customHeight="1" x14ac:dyDescent="0.15">
      <c r="A109" s="77">
        <f t="shared" si="1"/>
        <v>14</v>
      </c>
      <c r="B109" s="25">
        <v>42014</v>
      </c>
      <c r="C109" s="26">
        <v>0.625</v>
      </c>
      <c r="D109" s="4" t="s">
        <v>53</v>
      </c>
      <c r="E109" s="24"/>
      <c r="F109" s="24"/>
      <c r="G109" s="78" t="s">
        <v>49</v>
      </c>
    </row>
    <row r="110" spans="1:7" ht="12.75" customHeight="1" x14ac:dyDescent="0.15">
      <c r="A110" s="77">
        <f t="shared" si="1"/>
        <v>14</v>
      </c>
      <c r="B110" s="25">
        <v>42014</v>
      </c>
      <c r="C110" s="26">
        <v>0.625</v>
      </c>
      <c r="D110" s="4" t="s">
        <v>54</v>
      </c>
      <c r="E110" s="24"/>
      <c r="F110" s="24"/>
      <c r="G110" s="78" t="s">
        <v>42</v>
      </c>
    </row>
    <row r="111" spans="1:7" ht="12.75" customHeight="1" x14ac:dyDescent="0.15">
      <c r="A111" s="77">
        <f t="shared" si="1"/>
        <v>14</v>
      </c>
      <c r="B111" s="25">
        <v>42014</v>
      </c>
      <c r="C111" s="26">
        <v>0.625</v>
      </c>
      <c r="D111" s="4" t="s">
        <v>55</v>
      </c>
      <c r="E111" s="24"/>
      <c r="F111" s="24"/>
      <c r="G111" s="78" t="s">
        <v>43</v>
      </c>
    </row>
    <row r="112" spans="1:7" ht="12.75" customHeight="1" x14ac:dyDescent="0.15">
      <c r="A112" s="77">
        <f t="shared" si="1"/>
        <v>14</v>
      </c>
      <c r="B112" s="25">
        <v>42014</v>
      </c>
      <c r="C112" s="26">
        <v>0.625</v>
      </c>
      <c r="D112" s="4" t="s">
        <v>48</v>
      </c>
      <c r="E112" s="24"/>
      <c r="F112" s="24"/>
      <c r="G112" s="78" t="s">
        <v>44</v>
      </c>
    </row>
    <row r="113" spans="1:7" ht="12.75" customHeight="1" x14ac:dyDescent="0.15">
      <c r="A113" s="77">
        <f t="shared" si="1"/>
        <v>14</v>
      </c>
      <c r="B113" s="25">
        <v>42014</v>
      </c>
      <c r="C113" s="26">
        <v>0.625</v>
      </c>
      <c r="D113" s="4" t="s">
        <v>56</v>
      </c>
      <c r="E113" s="24"/>
      <c r="F113" s="24"/>
      <c r="G113" s="78" t="s">
        <v>45</v>
      </c>
    </row>
    <row r="114" spans="1:7" ht="12.75" customHeight="1" thickBot="1" x14ac:dyDescent="0.2">
      <c r="A114" s="77">
        <f t="shared" si="1"/>
        <v>14</v>
      </c>
      <c r="B114" s="25">
        <v>42014</v>
      </c>
      <c r="C114" s="26">
        <v>0.625</v>
      </c>
      <c r="D114" s="4" t="s">
        <v>46</v>
      </c>
      <c r="E114" s="24"/>
      <c r="F114" s="24"/>
      <c r="G114" s="78" t="s">
        <v>47</v>
      </c>
    </row>
    <row r="115" spans="1:7" ht="12.75" customHeight="1" x14ac:dyDescent="0.15">
      <c r="A115" s="71">
        <f t="shared" si="1"/>
        <v>15</v>
      </c>
      <c r="B115" s="84">
        <v>42021</v>
      </c>
      <c r="C115" s="85">
        <v>0.625</v>
      </c>
      <c r="D115" s="74" t="s">
        <v>41</v>
      </c>
      <c r="E115" s="75"/>
      <c r="F115" s="75"/>
      <c r="G115" s="76" t="s">
        <v>50</v>
      </c>
    </row>
    <row r="116" spans="1:7" ht="12.75" customHeight="1" x14ac:dyDescent="0.15">
      <c r="A116" s="77">
        <f t="shared" si="1"/>
        <v>15</v>
      </c>
      <c r="B116" s="25">
        <v>42021</v>
      </c>
      <c r="C116" s="26">
        <v>0.625</v>
      </c>
      <c r="D116" s="4" t="s">
        <v>49</v>
      </c>
      <c r="E116" s="24"/>
      <c r="F116" s="24"/>
      <c r="G116" s="78" t="s">
        <v>51</v>
      </c>
    </row>
    <row r="117" spans="1:7" ht="12.75" customHeight="1" x14ac:dyDescent="0.15">
      <c r="A117" s="77">
        <f t="shared" si="1"/>
        <v>15</v>
      </c>
      <c r="B117" s="25">
        <v>42021</v>
      </c>
      <c r="C117" s="26">
        <v>0.625</v>
      </c>
      <c r="D117" s="4" t="s">
        <v>42</v>
      </c>
      <c r="E117" s="24"/>
      <c r="F117" s="24"/>
      <c r="G117" s="78" t="s">
        <v>52</v>
      </c>
    </row>
    <row r="118" spans="1:7" ht="12.75" customHeight="1" x14ac:dyDescent="0.15">
      <c r="A118" s="77">
        <f t="shared" si="1"/>
        <v>15</v>
      </c>
      <c r="B118" s="25">
        <v>42021</v>
      </c>
      <c r="C118" s="26">
        <v>0.625</v>
      </c>
      <c r="D118" s="4" t="s">
        <v>43</v>
      </c>
      <c r="E118" s="24"/>
      <c r="F118" s="24"/>
      <c r="G118" s="78" t="s">
        <v>53</v>
      </c>
    </row>
    <row r="119" spans="1:7" ht="12.75" customHeight="1" x14ac:dyDescent="0.15">
      <c r="A119" s="77">
        <f t="shared" si="1"/>
        <v>15</v>
      </c>
      <c r="B119" s="25">
        <v>42021</v>
      </c>
      <c r="C119" s="26">
        <v>0.625</v>
      </c>
      <c r="D119" s="4" t="s">
        <v>44</v>
      </c>
      <c r="E119" s="24"/>
      <c r="F119" s="24"/>
      <c r="G119" s="78" t="s">
        <v>54</v>
      </c>
    </row>
    <row r="120" spans="1:7" ht="12.75" customHeight="1" x14ac:dyDescent="0.15">
      <c r="A120" s="77">
        <f t="shared" si="1"/>
        <v>15</v>
      </c>
      <c r="B120" s="25">
        <v>42021</v>
      </c>
      <c r="C120" s="26">
        <v>0.625</v>
      </c>
      <c r="D120" s="4" t="s">
        <v>45</v>
      </c>
      <c r="E120" s="24"/>
      <c r="F120" s="24"/>
      <c r="G120" s="78" t="s">
        <v>55</v>
      </c>
    </row>
    <row r="121" spans="1:7" ht="12.75" customHeight="1" x14ac:dyDescent="0.15">
      <c r="A121" s="77">
        <f t="shared" si="1"/>
        <v>15</v>
      </c>
      <c r="B121" s="25">
        <v>42021</v>
      </c>
      <c r="C121" s="26">
        <v>0.625</v>
      </c>
      <c r="D121" s="4" t="s">
        <v>47</v>
      </c>
      <c r="E121" s="24"/>
      <c r="F121" s="24"/>
      <c r="G121" s="78" t="s">
        <v>48</v>
      </c>
    </row>
    <row r="122" spans="1:7" ht="12.75" customHeight="1" thickBot="1" x14ac:dyDescent="0.2">
      <c r="A122" s="77">
        <f t="shared" si="1"/>
        <v>15</v>
      </c>
      <c r="B122" s="25">
        <v>42021</v>
      </c>
      <c r="C122" s="26">
        <v>0.625</v>
      </c>
      <c r="D122" s="4" t="s">
        <v>46</v>
      </c>
      <c r="E122" s="24"/>
      <c r="F122" s="24"/>
      <c r="G122" s="78" t="s">
        <v>56</v>
      </c>
    </row>
    <row r="123" spans="1:7" ht="12.75" customHeight="1" x14ac:dyDescent="0.15">
      <c r="A123" s="98">
        <f t="shared" si="1"/>
        <v>16</v>
      </c>
      <c r="B123" s="84">
        <v>42028</v>
      </c>
      <c r="C123" s="85">
        <v>0.625</v>
      </c>
      <c r="D123" s="74" t="s">
        <v>49</v>
      </c>
      <c r="E123" s="75"/>
      <c r="F123" s="75"/>
      <c r="G123" s="76" t="s">
        <v>41</v>
      </c>
    </row>
    <row r="124" spans="1:7" ht="12.75" customHeight="1" x14ac:dyDescent="0.15">
      <c r="A124" s="99">
        <f t="shared" si="1"/>
        <v>16</v>
      </c>
      <c r="B124" s="25">
        <v>42028</v>
      </c>
      <c r="C124" s="26">
        <v>0.625</v>
      </c>
      <c r="D124" s="4" t="s">
        <v>57</v>
      </c>
      <c r="E124" s="24"/>
      <c r="F124" s="24"/>
      <c r="G124" s="78" t="s">
        <v>42</v>
      </c>
    </row>
    <row r="125" spans="1:7" ht="12.75" customHeight="1" x14ac:dyDescent="0.15">
      <c r="A125" s="99">
        <f t="shared" si="1"/>
        <v>16</v>
      </c>
      <c r="B125" s="25">
        <v>42028</v>
      </c>
      <c r="C125" s="26">
        <v>0.625</v>
      </c>
      <c r="D125" s="4" t="s">
        <v>51</v>
      </c>
      <c r="E125" s="24"/>
      <c r="F125" s="24"/>
      <c r="G125" s="78" t="s">
        <v>43</v>
      </c>
    </row>
    <row r="126" spans="1:7" ht="12.75" customHeight="1" x14ac:dyDescent="0.15">
      <c r="A126" s="99">
        <f t="shared" si="1"/>
        <v>16</v>
      </c>
      <c r="B126" s="25">
        <v>42028</v>
      </c>
      <c r="C126" s="26">
        <v>0.625</v>
      </c>
      <c r="D126" s="4" t="s">
        <v>52</v>
      </c>
      <c r="E126" s="24"/>
      <c r="F126" s="24"/>
      <c r="G126" s="78" t="s">
        <v>44</v>
      </c>
    </row>
    <row r="127" spans="1:7" ht="12.75" customHeight="1" x14ac:dyDescent="0.15">
      <c r="A127" s="99">
        <f t="shared" si="1"/>
        <v>16</v>
      </c>
      <c r="B127" s="25">
        <v>42028</v>
      </c>
      <c r="C127" s="26">
        <v>0.625</v>
      </c>
      <c r="D127" s="4" t="s">
        <v>53</v>
      </c>
      <c r="E127" s="24"/>
      <c r="F127" s="24"/>
      <c r="G127" s="78" t="s">
        <v>45</v>
      </c>
    </row>
    <row r="128" spans="1:7" ht="12.75" customHeight="1" x14ac:dyDescent="0.15">
      <c r="A128" s="99">
        <f t="shared" si="1"/>
        <v>16</v>
      </c>
      <c r="B128" s="25">
        <v>42028</v>
      </c>
      <c r="C128" s="26">
        <v>0.625</v>
      </c>
      <c r="D128" s="4" t="s">
        <v>55</v>
      </c>
      <c r="E128" s="24"/>
      <c r="F128" s="24"/>
      <c r="G128" s="78" t="s">
        <v>46</v>
      </c>
    </row>
    <row r="129" spans="1:7" ht="12.75" customHeight="1" x14ac:dyDescent="0.15">
      <c r="A129" s="99">
        <f t="shared" si="1"/>
        <v>16</v>
      </c>
      <c r="B129" s="25">
        <v>42028</v>
      </c>
      <c r="C129" s="26">
        <v>0.625</v>
      </c>
      <c r="D129" s="4" t="s">
        <v>54</v>
      </c>
      <c r="E129" s="24"/>
      <c r="F129" s="24"/>
      <c r="G129" s="78" t="s">
        <v>47</v>
      </c>
    </row>
    <row r="130" spans="1:7" ht="12.75" customHeight="1" thickBot="1" x14ac:dyDescent="0.2">
      <c r="A130" s="99">
        <f t="shared" si="1"/>
        <v>16</v>
      </c>
      <c r="B130" s="25">
        <v>42028</v>
      </c>
      <c r="C130" s="26">
        <v>0.625</v>
      </c>
      <c r="D130" s="4" t="s">
        <v>56</v>
      </c>
      <c r="E130" s="24"/>
      <c r="F130" s="24"/>
      <c r="G130" s="78" t="s">
        <v>48</v>
      </c>
    </row>
    <row r="131" spans="1:7" ht="12.75" customHeight="1" x14ac:dyDescent="0.15">
      <c r="A131" s="71">
        <f t="shared" si="1"/>
        <v>17</v>
      </c>
      <c r="B131" s="84">
        <v>42035</v>
      </c>
      <c r="C131" s="85">
        <v>0.625</v>
      </c>
      <c r="D131" s="74" t="s">
        <v>41</v>
      </c>
      <c r="E131" s="75"/>
      <c r="F131" s="75"/>
      <c r="G131" s="76" t="s">
        <v>42</v>
      </c>
    </row>
    <row r="132" spans="1:7" ht="12.75" customHeight="1" x14ac:dyDescent="0.15">
      <c r="A132" s="77">
        <f t="shared" si="1"/>
        <v>17</v>
      </c>
      <c r="B132" s="25">
        <v>42035</v>
      </c>
      <c r="C132" s="26">
        <v>0.625</v>
      </c>
      <c r="D132" s="4" t="s">
        <v>43</v>
      </c>
      <c r="E132" s="24"/>
      <c r="F132" s="24"/>
      <c r="G132" s="78" t="s">
        <v>49</v>
      </c>
    </row>
    <row r="133" spans="1:7" ht="12.75" customHeight="1" x14ac:dyDescent="0.15">
      <c r="A133" s="77">
        <f t="shared" si="1"/>
        <v>17</v>
      </c>
      <c r="B133" s="25">
        <v>42035</v>
      </c>
      <c r="C133" s="26">
        <v>0.625</v>
      </c>
      <c r="D133" s="4" t="s">
        <v>44</v>
      </c>
      <c r="E133" s="24"/>
      <c r="F133" s="24"/>
      <c r="G133" s="78" t="s">
        <v>50</v>
      </c>
    </row>
    <row r="134" spans="1:7" ht="12.75" customHeight="1" x14ac:dyDescent="0.15">
      <c r="A134" s="77">
        <f t="shared" si="1"/>
        <v>17</v>
      </c>
      <c r="B134" s="25">
        <v>42035</v>
      </c>
      <c r="C134" s="26">
        <v>0.625</v>
      </c>
      <c r="D134" s="4" t="s">
        <v>45</v>
      </c>
      <c r="E134" s="24"/>
      <c r="F134" s="24"/>
      <c r="G134" s="78" t="s">
        <v>51</v>
      </c>
    </row>
    <row r="135" spans="1:7" ht="12.75" customHeight="1" x14ac:dyDescent="0.15">
      <c r="A135" s="77">
        <f t="shared" si="1"/>
        <v>17</v>
      </c>
      <c r="B135" s="25">
        <v>42035</v>
      </c>
      <c r="C135" s="26">
        <v>0.625</v>
      </c>
      <c r="D135" s="4" t="s">
        <v>47</v>
      </c>
      <c r="E135" s="24"/>
      <c r="F135" s="24"/>
      <c r="G135" s="78" t="s">
        <v>52</v>
      </c>
    </row>
    <row r="136" spans="1:7" ht="12.75" customHeight="1" x14ac:dyDescent="0.15">
      <c r="A136" s="77">
        <f t="shared" si="1"/>
        <v>17</v>
      </c>
      <c r="B136" s="25">
        <v>42035</v>
      </c>
      <c r="C136" s="26">
        <v>0.625</v>
      </c>
      <c r="D136" s="4" t="s">
        <v>46</v>
      </c>
      <c r="E136" s="24"/>
      <c r="F136" s="24"/>
      <c r="G136" s="78" t="s">
        <v>53</v>
      </c>
    </row>
    <row r="137" spans="1:7" ht="12.75" customHeight="1" x14ac:dyDescent="0.15">
      <c r="A137" s="77">
        <f t="shared" si="1"/>
        <v>17</v>
      </c>
      <c r="B137" s="25">
        <v>42035</v>
      </c>
      <c r="C137" s="26">
        <v>0.625</v>
      </c>
      <c r="D137" s="4" t="s">
        <v>56</v>
      </c>
      <c r="E137" s="24"/>
      <c r="F137" s="24"/>
      <c r="G137" s="78" t="s">
        <v>54</v>
      </c>
    </row>
    <row r="138" spans="1:7" ht="12.75" customHeight="1" thickBot="1" x14ac:dyDescent="0.2">
      <c r="A138" s="79">
        <f t="shared" si="1"/>
        <v>17</v>
      </c>
      <c r="B138" s="25">
        <v>42035</v>
      </c>
      <c r="C138" s="87">
        <v>0.625</v>
      </c>
      <c r="D138" s="80" t="s">
        <v>48</v>
      </c>
      <c r="E138" s="81"/>
      <c r="F138" s="81"/>
      <c r="G138" s="82" t="s">
        <v>55</v>
      </c>
    </row>
    <row r="139" spans="1:7" ht="12.75" customHeight="1" x14ac:dyDescent="0.15">
      <c r="A139" s="71">
        <f t="shared" ref="A139:A202" si="2">A131+1</f>
        <v>18</v>
      </c>
      <c r="B139" s="84">
        <v>42042</v>
      </c>
      <c r="C139" s="85">
        <v>0.625</v>
      </c>
      <c r="D139" s="74" t="s">
        <v>43</v>
      </c>
      <c r="E139" s="75"/>
      <c r="F139" s="75"/>
      <c r="G139" s="76" t="s">
        <v>41</v>
      </c>
    </row>
    <row r="140" spans="1:7" ht="12.75" customHeight="1" x14ac:dyDescent="0.15">
      <c r="A140" s="77">
        <f t="shared" si="2"/>
        <v>18</v>
      </c>
      <c r="B140" s="25">
        <v>42042</v>
      </c>
      <c r="C140" s="26">
        <v>0.625</v>
      </c>
      <c r="D140" s="4" t="s">
        <v>42</v>
      </c>
      <c r="E140" s="24"/>
      <c r="F140" s="24"/>
      <c r="G140" s="78" t="s">
        <v>44</v>
      </c>
    </row>
    <row r="141" spans="1:7" ht="12.75" customHeight="1" x14ac:dyDescent="0.15">
      <c r="A141" s="77">
        <f t="shared" si="2"/>
        <v>18</v>
      </c>
      <c r="B141" s="25">
        <v>42042</v>
      </c>
      <c r="C141" s="26">
        <v>0.625</v>
      </c>
      <c r="D141" s="4" t="s">
        <v>49</v>
      </c>
      <c r="E141" s="24"/>
      <c r="F141" s="24"/>
      <c r="G141" s="78" t="s">
        <v>45</v>
      </c>
    </row>
    <row r="142" spans="1:7" ht="12.75" customHeight="1" x14ac:dyDescent="0.15">
      <c r="A142" s="77">
        <f t="shared" si="2"/>
        <v>18</v>
      </c>
      <c r="B142" s="25">
        <v>42042</v>
      </c>
      <c r="C142" s="26">
        <v>0.625</v>
      </c>
      <c r="D142" s="4" t="s">
        <v>50</v>
      </c>
      <c r="E142" s="24"/>
      <c r="F142" s="24"/>
      <c r="G142" s="78" t="s">
        <v>47</v>
      </c>
    </row>
    <row r="143" spans="1:7" ht="12.75" customHeight="1" x14ac:dyDescent="0.15">
      <c r="A143" s="77">
        <f t="shared" si="2"/>
        <v>18</v>
      </c>
      <c r="B143" s="25">
        <v>42042</v>
      </c>
      <c r="C143" s="26">
        <v>0.625</v>
      </c>
      <c r="D143" s="4" t="s">
        <v>51</v>
      </c>
      <c r="E143" s="24"/>
      <c r="F143" s="24"/>
      <c r="G143" s="78" t="s">
        <v>46</v>
      </c>
    </row>
    <row r="144" spans="1:7" ht="12.75" customHeight="1" x14ac:dyDescent="0.15">
      <c r="A144" s="77">
        <f t="shared" si="2"/>
        <v>18</v>
      </c>
      <c r="B144" s="25">
        <v>42042</v>
      </c>
      <c r="C144" s="26">
        <v>0.625</v>
      </c>
      <c r="D144" s="4" t="s">
        <v>52</v>
      </c>
      <c r="E144" s="24"/>
      <c r="F144" s="24"/>
      <c r="G144" s="78" t="s">
        <v>56</v>
      </c>
    </row>
    <row r="145" spans="1:7" ht="12.75" customHeight="1" x14ac:dyDescent="0.15">
      <c r="A145" s="77">
        <f t="shared" si="2"/>
        <v>18</v>
      </c>
      <c r="B145" s="25">
        <v>42042</v>
      </c>
      <c r="C145" s="26">
        <v>0.625</v>
      </c>
      <c r="D145" s="4" t="s">
        <v>53</v>
      </c>
      <c r="E145" s="24"/>
      <c r="F145" s="24"/>
      <c r="G145" s="78" t="s">
        <v>48</v>
      </c>
    </row>
    <row r="146" spans="1:7" ht="12.75" customHeight="1" thickBot="1" x14ac:dyDescent="0.2">
      <c r="A146" s="77">
        <f t="shared" si="2"/>
        <v>18</v>
      </c>
      <c r="B146" s="25">
        <v>42042</v>
      </c>
      <c r="C146" s="26">
        <v>0.625</v>
      </c>
      <c r="D146" s="4" t="s">
        <v>55</v>
      </c>
      <c r="E146" s="24"/>
      <c r="F146" s="24"/>
      <c r="G146" s="78" t="s">
        <v>54</v>
      </c>
    </row>
    <row r="147" spans="1:7" ht="12.75" customHeight="1" x14ac:dyDescent="0.15">
      <c r="A147" s="71">
        <f t="shared" si="2"/>
        <v>19</v>
      </c>
      <c r="B147" s="84">
        <v>42049</v>
      </c>
      <c r="C147" s="85">
        <v>0.625</v>
      </c>
      <c r="D147" s="74" t="s">
        <v>41</v>
      </c>
      <c r="E147" s="75"/>
      <c r="F147" s="75"/>
      <c r="G147" s="76" t="s">
        <v>44</v>
      </c>
    </row>
    <row r="148" spans="1:7" ht="12.75" customHeight="1" x14ac:dyDescent="0.15">
      <c r="A148" s="77">
        <f t="shared" si="2"/>
        <v>19</v>
      </c>
      <c r="B148" s="25">
        <v>42049</v>
      </c>
      <c r="C148" s="26">
        <v>0.625</v>
      </c>
      <c r="D148" s="4" t="s">
        <v>45</v>
      </c>
      <c r="E148" s="24"/>
      <c r="F148" s="24"/>
      <c r="G148" s="78" t="s">
        <v>43</v>
      </c>
    </row>
    <row r="149" spans="1:7" ht="12.75" customHeight="1" x14ac:dyDescent="0.15">
      <c r="A149" s="77">
        <f t="shared" si="2"/>
        <v>19</v>
      </c>
      <c r="B149" s="25">
        <v>42049</v>
      </c>
      <c r="C149" s="26">
        <v>0.625</v>
      </c>
      <c r="D149" s="4" t="s">
        <v>47</v>
      </c>
      <c r="E149" s="24"/>
      <c r="F149" s="24"/>
      <c r="G149" s="78" t="s">
        <v>42</v>
      </c>
    </row>
    <row r="150" spans="1:7" ht="12.75" customHeight="1" x14ac:dyDescent="0.15">
      <c r="A150" s="77">
        <f t="shared" si="2"/>
        <v>19</v>
      </c>
      <c r="B150" s="25">
        <v>42049</v>
      </c>
      <c r="C150" s="26">
        <v>0.625</v>
      </c>
      <c r="D150" s="4" t="s">
        <v>46</v>
      </c>
      <c r="E150" s="24"/>
      <c r="F150" s="24"/>
      <c r="G150" s="78" t="s">
        <v>49</v>
      </c>
    </row>
    <row r="151" spans="1:7" ht="12.75" customHeight="1" x14ac:dyDescent="0.15">
      <c r="A151" s="77">
        <f t="shared" si="2"/>
        <v>19</v>
      </c>
      <c r="B151" s="25">
        <v>42049</v>
      </c>
      <c r="C151" s="26">
        <v>0.625</v>
      </c>
      <c r="D151" s="4" t="s">
        <v>56</v>
      </c>
      <c r="E151" s="24"/>
      <c r="F151" s="24"/>
      <c r="G151" s="78" t="s">
        <v>50</v>
      </c>
    </row>
    <row r="152" spans="1:7" ht="12.75" customHeight="1" x14ac:dyDescent="0.15">
      <c r="A152" s="77">
        <f t="shared" si="2"/>
        <v>19</v>
      </c>
      <c r="B152" s="25">
        <v>42049</v>
      </c>
      <c r="C152" s="26">
        <v>0.625</v>
      </c>
      <c r="D152" s="4" t="s">
        <v>48</v>
      </c>
      <c r="E152" s="24"/>
      <c r="F152" s="24"/>
      <c r="G152" s="78" t="s">
        <v>51</v>
      </c>
    </row>
    <row r="153" spans="1:7" ht="12.75" customHeight="1" x14ac:dyDescent="0.15">
      <c r="A153" s="77">
        <f t="shared" si="2"/>
        <v>19</v>
      </c>
      <c r="B153" s="25">
        <v>42049</v>
      </c>
      <c r="C153" s="26">
        <v>0.625</v>
      </c>
      <c r="D153" s="4" t="s">
        <v>55</v>
      </c>
      <c r="E153" s="24"/>
      <c r="F153" s="24"/>
      <c r="G153" s="78" t="s">
        <v>52</v>
      </c>
    </row>
    <row r="154" spans="1:7" ht="12.75" customHeight="1" thickBot="1" x14ac:dyDescent="0.2">
      <c r="A154" s="77">
        <f t="shared" si="2"/>
        <v>19</v>
      </c>
      <c r="B154" s="25">
        <v>42049</v>
      </c>
      <c r="C154" s="26">
        <v>0.625</v>
      </c>
      <c r="D154" s="4" t="s">
        <v>54</v>
      </c>
      <c r="E154" s="24"/>
      <c r="F154" s="24"/>
      <c r="G154" s="78" t="s">
        <v>53</v>
      </c>
    </row>
    <row r="155" spans="1:7" ht="12.75" customHeight="1" x14ac:dyDescent="0.15">
      <c r="A155" s="71">
        <f t="shared" si="2"/>
        <v>20</v>
      </c>
      <c r="B155" s="84">
        <v>42056</v>
      </c>
      <c r="C155" s="85">
        <v>0.625</v>
      </c>
      <c r="D155" s="74" t="s">
        <v>45</v>
      </c>
      <c r="E155" s="75"/>
      <c r="F155" s="75"/>
      <c r="G155" s="76" t="s">
        <v>41</v>
      </c>
    </row>
    <row r="156" spans="1:7" ht="12.75" customHeight="1" x14ac:dyDescent="0.15">
      <c r="A156" s="77">
        <f t="shared" si="2"/>
        <v>20</v>
      </c>
      <c r="B156" s="25">
        <v>42056</v>
      </c>
      <c r="C156" s="26">
        <v>0.625</v>
      </c>
      <c r="D156" s="4" t="s">
        <v>44</v>
      </c>
      <c r="E156" s="24"/>
      <c r="F156" s="24"/>
      <c r="G156" s="78" t="s">
        <v>47</v>
      </c>
    </row>
    <row r="157" spans="1:7" ht="12.75" customHeight="1" x14ac:dyDescent="0.15">
      <c r="A157" s="77">
        <f t="shared" si="2"/>
        <v>20</v>
      </c>
      <c r="B157" s="25">
        <v>42056</v>
      </c>
      <c r="C157" s="26">
        <v>0.625</v>
      </c>
      <c r="D157" s="4" t="s">
        <v>43</v>
      </c>
      <c r="E157" s="24"/>
      <c r="F157" s="24"/>
      <c r="G157" s="78" t="s">
        <v>46</v>
      </c>
    </row>
    <row r="158" spans="1:7" ht="12.75" customHeight="1" x14ac:dyDescent="0.15">
      <c r="A158" s="77">
        <f t="shared" si="2"/>
        <v>20</v>
      </c>
      <c r="B158" s="25">
        <v>42056</v>
      </c>
      <c r="C158" s="26">
        <v>0.625</v>
      </c>
      <c r="D158" s="4" t="s">
        <v>42</v>
      </c>
      <c r="E158" s="24"/>
      <c r="F158" s="24"/>
      <c r="G158" s="78" t="s">
        <v>56</v>
      </c>
    </row>
    <row r="159" spans="1:7" ht="12.75" customHeight="1" x14ac:dyDescent="0.15">
      <c r="A159" s="77">
        <f t="shared" si="2"/>
        <v>20</v>
      </c>
      <c r="B159" s="25">
        <v>42056</v>
      </c>
      <c r="C159" s="26">
        <v>0.625</v>
      </c>
      <c r="D159" s="4" t="s">
        <v>49</v>
      </c>
      <c r="E159" s="24"/>
      <c r="F159" s="24"/>
      <c r="G159" s="78" t="s">
        <v>48</v>
      </c>
    </row>
    <row r="160" spans="1:7" ht="12.75" customHeight="1" x14ac:dyDescent="0.15">
      <c r="A160" s="77">
        <f t="shared" si="2"/>
        <v>20</v>
      </c>
      <c r="B160" s="25">
        <v>42056</v>
      </c>
      <c r="C160" s="26">
        <v>0.625</v>
      </c>
      <c r="D160" s="4" t="s">
        <v>50</v>
      </c>
      <c r="E160" s="24"/>
      <c r="F160" s="24"/>
      <c r="G160" s="78" t="s">
        <v>55</v>
      </c>
    </row>
    <row r="161" spans="1:7" ht="12.75" customHeight="1" x14ac:dyDescent="0.15">
      <c r="A161" s="77">
        <f t="shared" si="2"/>
        <v>20</v>
      </c>
      <c r="B161" s="25">
        <v>42056</v>
      </c>
      <c r="C161" s="26">
        <v>0.625</v>
      </c>
      <c r="D161" s="4" t="s">
        <v>51</v>
      </c>
      <c r="E161" s="24"/>
      <c r="F161" s="24"/>
      <c r="G161" s="78" t="s">
        <v>54</v>
      </c>
    </row>
    <row r="162" spans="1:7" ht="12.75" customHeight="1" thickBot="1" x14ac:dyDescent="0.2">
      <c r="A162" s="77">
        <f t="shared" si="2"/>
        <v>20</v>
      </c>
      <c r="B162" s="25">
        <v>42056</v>
      </c>
      <c r="C162" s="26">
        <v>0.625</v>
      </c>
      <c r="D162" s="4" t="s">
        <v>53</v>
      </c>
      <c r="E162" s="24"/>
      <c r="F162" s="24"/>
      <c r="G162" s="78" t="s">
        <v>52</v>
      </c>
    </row>
    <row r="163" spans="1:7" ht="12.75" customHeight="1" x14ac:dyDescent="0.15">
      <c r="A163" s="71">
        <f t="shared" si="2"/>
        <v>21</v>
      </c>
      <c r="B163" s="84">
        <v>42063</v>
      </c>
      <c r="C163" s="85">
        <v>0.625</v>
      </c>
      <c r="D163" s="74" t="s">
        <v>41</v>
      </c>
      <c r="E163" s="75"/>
      <c r="F163" s="75"/>
      <c r="G163" s="76" t="s">
        <v>47</v>
      </c>
    </row>
    <row r="164" spans="1:7" ht="12.75" customHeight="1" x14ac:dyDescent="0.15">
      <c r="A164" s="77">
        <f t="shared" si="2"/>
        <v>21</v>
      </c>
      <c r="B164" s="25">
        <v>42063</v>
      </c>
      <c r="C164" s="26">
        <v>0.625</v>
      </c>
      <c r="D164" s="4" t="s">
        <v>46</v>
      </c>
      <c r="E164" s="24"/>
      <c r="F164" s="24"/>
      <c r="G164" s="78" t="s">
        <v>45</v>
      </c>
    </row>
    <row r="165" spans="1:7" ht="12.75" customHeight="1" x14ac:dyDescent="0.15">
      <c r="A165" s="77">
        <f t="shared" si="2"/>
        <v>21</v>
      </c>
      <c r="B165" s="25">
        <v>42063</v>
      </c>
      <c r="C165" s="26">
        <v>0.625</v>
      </c>
      <c r="D165" s="4" t="s">
        <v>56</v>
      </c>
      <c r="E165" s="24"/>
      <c r="F165" s="24"/>
      <c r="G165" s="78" t="s">
        <v>44</v>
      </c>
    </row>
    <row r="166" spans="1:7" ht="12.75" customHeight="1" x14ac:dyDescent="0.15">
      <c r="A166" s="77">
        <f t="shared" si="2"/>
        <v>21</v>
      </c>
      <c r="B166" s="25">
        <v>42063</v>
      </c>
      <c r="C166" s="26">
        <v>0.625</v>
      </c>
      <c r="D166" s="4" t="s">
        <v>48</v>
      </c>
      <c r="E166" s="24"/>
      <c r="F166" s="24"/>
      <c r="G166" s="78" t="s">
        <v>43</v>
      </c>
    </row>
    <row r="167" spans="1:7" ht="12.75" customHeight="1" x14ac:dyDescent="0.15">
      <c r="A167" s="77">
        <f t="shared" si="2"/>
        <v>21</v>
      </c>
      <c r="B167" s="25">
        <v>42063</v>
      </c>
      <c r="C167" s="26">
        <v>0.625</v>
      </c>
      <c r="D167" s="4" t="s">
        <v>55</v>
      </c>
      <c r="E167" s="24"/>
      <c r="F167" s="24"/>
      <c r="G167" s="78" t="s">
        <v>42</v>
      </c>
    </row>
    <row r="168" spans="1:7" ht="12.75" customHeight="1" x14ac:dyDescent="0.15">
      <c r="A168" s="77">
        <f t="shared" si="2"/>
        <v>21</v>
      </c>
      <c r="B168" s="25">
        <v>42063</v>
      </c>
      <c r="C168" s="26">
        <v>0.625</v>
      </c>
      <c r="D168" s="4" t="s">
        <v>54</v>
      </c>
      <c r="E168" s="24"/>
      <c r="F168" s="24"/>
      <c r="G168" s="78" t="s">
        <v>49</v>
      </c>
    </row>
    <row r="169" spans="1:7" ht="12.75" customHeight="1" x14ac:dyDescent="0.15">
      <c r="A169" s="77">
        <f t="shared" si="2"/>
        <v>21</v>
      </c>
      <c r="B169" s="25">
        <v>42063</v>
      </c>
      <c r="C169" s="26">
        <v>0.625</v>
      </c>
      <c r="D169" s="4" t="s">
        <v>53</v>
      </c>
      <c r="E169" s="24"/>
      <c r="F169" s="24"/>
      <c r="G169" s="78" t="s">
        <v>50</v>
      </c>
    </row>
    <row r="170" spans="1:7" ht="12.75" customHeight="1" thickBot="1" x14ac:dyDescent="0.2">
      <c r="A170" s="77">
        <f t="shared" si="2"/>
        <v>21</v>
      </c>
      <c r="B170" s="25">
        <v>42063</v>
      </c>
      <c r="C170" s="26">
        <v>0.625</v>
      </c>
      <c r="D170" s="4" t="s">
        <v>52</v>
      </c>
      <c r="E170" s="24"/>
      <c r="F170" s="24"/>
      <c r="G170" s="78" t="s">
        <v>51</v>
      </c>
    </row>
    <row r="171" spans="1:7" ht="12.75" customHeight="1" x14ac:dyDescent="0.15">
      <c r="A171" s="71">
        <f t="shared" si="2"/>
        <v>22</v>
      </c>
      <c r="B171" s="84">
        <v>42069</v>
      </c>
      <c r="C171" s="85">
        <v>0.625</v>
      </c>
      <c r="D171" s="74" t="s">
        <v>46</v>
      </c>
      <c r="E171" s="75"/>
      <c r="F171" s="75"/>
      <c r="G171" s="76" t="s">
        <v>41</v>
      </c>
    </row>
    <row r="172" spans="1:7" ht="12.75" customHeight="1" x14ac:dyDescent="0.15">
      <c r="A172" s="77">
        <f t="shared" si="2"/>
        <v>22</v>
      </c>
      <c r="B172" s="25">
        <v>42069</v>
      </c>
      <c r="C172" s="26">
        <v>0.625</v>
      </c>
      <c r="D172" s="4" t="s">
        <v>47</v>
      </c>
      <c r="E172" s="24"/>
      <c r="F172" s="24"/>
      <c r="G172" s="78" t="s">
        <v>56</v>
      </c>
    </row>
    <row r="173" spans="1:7" ht="12.75" customHeight="1" x14ac:dyDescent="0.15">
      <c r="A173" s="77">
        <f t="shared" si="2"/>
        <v>22</v>
      </c>
      <c r="B173" s="25">
        <v>42069</v>
      </c>
      <c r="C173" s="26">
        <v>0.625</v>
      </c>
      <c r="D173" s="4" t="s">
        <v>45</v>
      </c>
      <c r="E173" s="24"/>
      <c r="F173" s="24"/>
      <c r="G173" s="78" t="s">
        <v>48</v>
      </c>
    </row>
    <row r="174" spans="1:7" ht="12.75" customHeight="1" x14ac:dyDescent="0.15">
      <c r="A174" s="77">
        <f t="shared" si="2"/>
        <v>22</v>
      </c>
      <c r="B174" s="25">
        <v>42069</v>
      </c>
      <c r="C174" s="26">
        <v>0.625</v>
      </c>
      <c r="D174" s="4" t="s">
        <v>44</v>
      </c>
      <c r="E174" s="24"/>
      <c r="F174" s="24"/>
      <c r="G174" s="78" t="s">
        <v>55</v>
      </c>
    </row>
    <row r="175" spans="1:7" ht="12.75" customHeight="1" x14ac:dyDescent="0.15">
      <c r="A175" s="77">
        <f t="shared" si="2"/>
        <v>22</v>
      </c>
      <c r="B175" s="25">
        <v>42069</v>
      </c>
      <c r="C175" s="26">
        <v>0.625</v>
      </c>
      <c r="D175" s="4" t="s">
        <v>43</v>
      </c>
      <c r="E175" s="24"/>
      <c r="F175" s="24"/>
      <c r="G175" s="78" t="s">
        <v>54</v>
      </c>
    </row>
    <row r="176" spans="1:7" ht="12.75" customHeight="1" x14ac:dyDescent="0.15">
      <c r="A176" s="77">
        <f t="shared" si="2"/>
        <v>22</v>
      </c>
      <c r="B176" s="25">
        <v>42069</v>
      </c>
      <c r="C176" s="26">
        <v>0.625</v>
      </c>
      <c r="D176" s="4" t="s">
        <v>42</v>
      </c>
      <c r="E176" s="24"/>
      <c r="F176" s="24"/>
      <c r="G176" s="78" t="s">
        <v>53</v>
      </c>
    </row>
    <row r="177" spans="1:7" ht="12.75" customHeight="1" x14ac:dyDescent="0.15">
      <c r="A177" s="77">
        <f t="shared" si="2"/>
        <v>22</v>
      </c>
      <c r="B177" s="25">
        <v>42069</v>
      </c>
      <c r="C177" s="26">
        <v>0.625</v>
      </c>
      <c r="D177" s="4" t="s">
        <v>49</v>
      </c>
      <c r="E177" s="24"/>
      <c r="F177" s="24"/>
      <c r="G177" s="78" t="s">
        <v>52</v>
      </c>
    </row>
    <row r="178" spans="1:7" ht="12.75" customHeight="1" thickBot="1" x14ac:dyDescent="0.2">
      <c r="A178" s="77">
        <f t="shared" si="2"/>
        <v>22</v>
      </c>
      <c r="B178" s="25">
        <v>42069</v>
      </c>
      <c r="C178" s="26">
        <v>0.625</v>
      </c>
      <c r="D178" s="4" t="s">
        <v>51</v>
      </c>
      <c r="E178" s="24"/>
      <c r="F178" s="24"/>
      <c r="G178" s="78" t="s">
        <v>50</v>
      </c>
    </row>
    <row r="179" spans="1:7" ht="12.75" customHeight="1" x14ac:dyDescent="0.15">
      <c r="A179" s="71">
        <f t="shared" si="2"/>
        <v>23</v>
      </c>
      <c r="B179" s="84">
        <v>42075</v>
      </c>
      <c r="C179" s="85">
        <v>0.82291666666666663</v>
      </c>
      <c r="D179" s="74" t="s">
        <v>41</v>
      </c>
      <c r="E179" s="75"/>
      <c r="F179" s="75"/>
      <c r="G179" s="76" t="s">
        <v>56</v>
      </c>
    </row>
    <row r="180" spans="1:7" ht="12.75" customHeight="1" x14ac:dyDescent="0.15">
      <c r="A180" s="77">
        <f t="shared" si="2"/>
        <v>23</v>
      </c>
      <c r="B180" s="25">
        <v>42075</v>
      </c>
      <c r="C180" s="26">
        <v>0.82291666666666663</v>
      </c>
      <c r="D180" s="4" t="s">
        <v>48</v>
      </c>
      <c r="E180" s="24"/>
      <c r="F180" s="24"/>
      <c r="G180" s="78" t="s">
        <v>46</v>
      </c>
    </row>
    <row r="181" spans="1:7" ht="12.75" customHeight="1" x14ac:dyDescent="0.15">
      <c r="A181" s="77">
        <f t="shared" si="2"/>
        <v>23</v>
      </c>
      <c r="B181" s="25">
        <v>42075</v>
      </c>
      <c r="C181" s="26">
        <v>0.82291666666666663</v>
      </c>
      <c r="D181" s="4" t="s">
        <v>55</v>
      </c>
      <c r="E181" s="24"/>
      <c r="F181" s="24"/>
      <c r="G181" s="78" t="s">
        <v>47</v>
      </c>
    </row>
    <row r="182" spans="1:7" ht="12.75" customHeight="1" x14ac:dyDescent="0.15">
      <c r="A182" s="77">
        <f t="shared" si="2"/>
        <v>23</v>
      </c>
      <c r="B182" s="25">
        <v>42075</v>
      </c>
      <c r="C182" s="26">
        <v>0.82291666666666663</v>
      </c>
      <c r="D182" s="4" t="s">
        <v>54</v>
      </c>
      <c r="E182" s="24"/>
      <c r="F182" s="24"/>
      <c r="G182" s="78" t="s">
        <v>45</v>
      </c>
    </row>
    <row r="183" spans="1:7" ht="12.75" customHeight="1" x14ac:dyDescent="0.15">
      <c r="A183" s="77">
        <f t="shared" si="2"/>
        <v>23</v>
      </c>
      <c r="B183" s="25">
        <v>42075</v>
      </c>
      <c r="C183" s="26">
        <v>0.82291666666666663</v>
      </c>
      <c r="D183" s="4" t="s">
        <v>53</v>
      </c>
      <c r="E183" s="24"/>
      <c r="F183" s="24"/>
      <c r="G183" s="78" t="s">
        <v>44</v>
      </c>
    </row>
    <row r="184" spans="1:7" ht="12.75" customHeight="1" x14ac:dyDescent="0.15">
      <c r="A184" s="77">
        <f t="shared" si="2"/>
        <v>23</v>
      </c>
      <c r="B184" s="25">
        <v>42075</v>
      </c>
      <c r="C184" s="26">
        <v>0.82291666666666663</v>
      </c>
      <c r="D184" s="4" t="s">
        <v>52</v>
      </c>
      <c r="E184" s="24"/>
      <c r="F184" s="24"/>
      <c r="G184" s="78" t="s">
        <v>43</v>
      </c>
    </row>
    <row r="185" spans="1:7" ht="12.75" customHeight="1" x14ac:dyDescent="0.15">
      <c r="A185" s="77">
        <f t="shared" si="2"/>
        <v>23</v>
      </c>
      <c r="B185" s="25">
        <v>42075</v>
      </c>
      <c r="C185" s="26">
        <v>0.82291666666666663</v>
      </c>
      <c r="D185" s="4" t="s">
        <v>51</v>
      </c>
      <c r="E185" s="24"/>
      <c r="F185" s="24"/>
      <c r="G185" s="78" t="s">
        <v>42</v>
      </c>
    </row>
    <row r="186" spans="1:7" ht="12.75" customHeight="1" thickBot="1" x14ac:dyDescent="0.2">
      <c r="A186" s="77">
        <f t="shared" si="2"/>
        <v>23</v>
      </c>
      <c r="B186" s="25">
        <v>42075</v>
      </c>
      <c r="C186" s="26">
        <v>0.82291666666666663</v>
      </c>
      <c r="D186" s="4" t="s">
        <v>50</v>
      </c>
      <c r="E186" s="24"/>
      <c r="F186" s="24"/>
      <c r="G186" s="78" t="s">
        <v>49</v>
      </c>
    </row>
    <row r="187" spans="1:7" ht="12.75" customHeight="1" x14ac:dyDescent="0.15">
      <c r="A187" s="71">
        <f t="shared" si="2"/>
        <v>24</v>
      </c>
      <c r="B187" s="84">
        <v>42083</v>
      </c>
      <c r="C187" s="85">
        <v>0.625</v>
      </c>
      <c r="D187" s="74" t="s">
        <v>48</v>
      </c>
      <c r="E187" s="75"/>
      <c r="F187" s="75"/>
      <c r="G187" s="76" t="s">
        <v>41</v>
      </c>
    </row>
    <row r="188" spans="1:7" ht="12.75" customHeight="1" x14ac:dyDescent="0.15">
      <c r="A188" s="77">
        <f t="shared" si="2"/>
        <v>24</v>
      </c>
      <c r="B188" s="25">
        <v>42083</v>
      </c>
      <c r="C188" s="26">
        <v>0.625</v>
      </c>
      <c r="D188" s="4" t="s">
        <v>56</v>
      </c>
      <c r="E188" s="24"/>
      <c r="F188" s="24"/>
      <c r="G188" s="78" t="s">
        <v>55</v>
      </c>
    </row>
    <row r="189" spans="1:7" ht="12.75" customHeight="1" x14ac:dyDescent="0.15">
      <c r="A189" s="77">
        <f t="shared" si="2"/>
        <v>24</v>
      </c>
      <c r="B189" s="25">
        <v>42083</v>
      </c>
      <c r="C189" s="26">
        <v>0.625</v>
      </c>
      <c r="D189" s="4" t="s">
        <v>46</v>
      </c>
      <c r="E189" s="24"/>
      <c r="F189" s="24"/>
      <c r="G189" s="78" t="s">
        <v>54</v>
      </c>
    </row>
    <row r="190" spans="1:7" ht="12.75" customHeight="1" x14ac:dyDescent="0.15">
      <c r="A190" s="77">
        <f t="shared" si="2"/>
        <v>24</v>
      </c>
      <c r="B190" s="25">
        <v>42083</v>
      </c>
      <c r="C190" s="26">
        <v>0.625</v>
      </c>
      <c r="D190" s="4" t="s">
        <v>47</v>
      </c>
      <c r="E190" s="24"/>
      <c r="F190" s="24"/>
      <c r="G190" s="78" t="s">
        <v>53</v>
      </c>
    </row>
    <row r="191" spans="1:7" ht="12.75" customHeight="1" x14ac:dyDescent="0.15">
      <c r="A191" s="77">
        <f t="shared" si="2"/>
        <v>24</v>
      </c>
      <c r="B191" s="25">
        <v>42083</v>
      </c>
      <c r="C191" s="26">
        <v>0.625</v>
      </c>
      <c r="D191" s="4" t="s">
        <v>45</v>
      </c>
      <c r="E191" s="24"/>
      <c r="F191" s="24"/>
      <c r="G191" s="78" t="s">
        <v>52</v>
      </c>
    </row>
    <row r="192" spans="1:7" ht="12.75" customHeight="1" x14ac:dyDescent="0.15">
      <c r="A192" s="77">
        <f t="shared" si="2"/>
        <v>24</v>
      </c>
      <c r="B192" s="25">
        <v>42083</v>
      </c>
      <c r="C192" s="26">
        <v>0.625</v>
      </c>
      <c r="D192" s="4" t="s">
        <v>44</v>
      </c>
      <c r="E192" s="24"/>
      <c r="F192" s="24"/>
      <c r="G192" s="78" t="s">
        <v>51</v>
      </c>
    </row>
    <row r="193" spans="1:7" ht="12.75" customHeight="1" x14ac:dyDescent="0.15">
      <c r="A193" s="77">
        <f t="shared" si="2"/>
        <v>24</v>
      </c>
      <c r="B193" s="25">
        <v>42083</v>
      </c>
      <c r="C193" s="26">
        <v>0.625</v>
      </c>
      <c r="D193" s="4" t="s">
        <v>43</v>
      </c>
      <c r="E193" s="24"/>
      <c r="F193" s="24"/>
      <c r="G193" s="78" t="s">
        <v>50</v>
      </c>
    </row>
    <row r="194" spans="1:7" ht="12.75" customHeight="1" thickBot="1" x14ac:dyDescent="0.2">
      <c r="A194" s="77">
        <f t="shared" si="2"/>
        <v>24</v>
      </c>
      <c r="B194" s="25">
        <v>42083</v>
      </c>
      <c r="C194" s="26">
        <v>0.625</v>
      </c>
      <c r="D194" s="4" t="s">
        <v>42</v>
      </c>
      <c r="E194" s="24"/>
      <c r="F194" s="24"/>
      <c r="G194" s="78" t="s">
        <v>49</v>
      </c>
    </row>
    <row r="195" spans="1:7" ht="12.75" customHeight="1" x14ac:dyDescent="0.15">
      <c r="A195" s="71">
        <f t="shared" si="2"/>
        <v>25</v>
      </c>
      <c r="B195" s="84">
        <v>42090</v>
      </c>
      <c r="C195" s="85">
        <v>0.625</v>
      </c>
      <c r="D195" s="74" t="s">
        <v>41</v>
      </c>
      <c r="E195" s="75"/>
      <c r="F195" s="75"/>
      <c r="G195" s="76" t="s">
        <v>55</v>
      </c>
    </row>
    <row r="196" spans="1:7" ht="12.75" customHeight="1" x14ac:dyDescent="0.15">
      <c r="A196" s="77">
        <f t="shared" si="2"/>
        <v>25</v>
      </c>
      <c r="B196" s="25">
        <v>42090</v>
      </c>
      <c r="C196" s="26">
        <v>0.625</v>
      </c>
      <c r="D196" s="4" t="s">
        <v>54</v>
      </c>
      <c r="E196" s="24"/>
      <c r="F196" s="24"/>
      <c r="G196" s="78" t="s">
        <v>48</v>
      </c>
    </row>
    <row r="197" spans="1:7" ht="12.75" customHeight="1" x14ac:dyDescent="0.15">
      <c r="A197" s="77">
        <f t="shared" si="2"/>
        <v>25</v>
      </c>
      <c r="B197" s="25">
        <v>42090</v>
      </c>
      <c r="C197" s="26">
        <v>0.625</v>
      </c>
      <c r="D197" s="4" t="s">
        <v>53</v>
      </c>
      <c r="E197" s="24"/>
      <c r="F197" s="24"/>
      <c r="G197" s="78" t="s">
        <v>56</v>
      </c>
    </row>
    <row r="198" spans="1:7" ht="12.75" customHeight="1" x14ac:dyDescent="0.15">
      <c r="A198" s="77">
        <f t="shared" si="2"/>
        <v>25</v>
      </c>
      <c r="B198" s="25">
        <v>42090</v>
      </c>
      <c r="C198" s="26">
        <v>0.625</v>
      </c>
      <c r="D198" s="4" t="s">
        <v>52</v>
      </c>
      <c r="E198" s="24"/>
      <c r="F198" s="24"/>
      <c r="G198" s="78" t="s">
        <v>46</v>
      </c>
    </row>
    <row r="199" spans="1:7" ht="12.75" customHeight="1" x14ac:dyDescent="0.15">
      <c r="A199" s="77">
        <f t="shared" si="2"/>
        <v>25</v>
      </c>
      <c r="B199" s="25">
        <v>42090</v>
      </c>
      <c r="C199" s="26">
        <v>0.625</v>
      </c>
      <c r="D199" s="4" t="s">
        <v>58</v>
      </c>
      <c r="E199" s="24"/>
      <c r="F199" s="24"/>
      <c r="G199" s="78" t="s">
        <v>47</v>
      </c>
    </row>
    <row r="200" spans="1:7" ht="12.75" customHeight="1" x14ac:dyDescent="0.15">
      <c r="A200" s="77">
        <f t="shared" si="2"/>
        <v>25</v>
      </c>
      <c r="B200" s="25">
        <v>42090</v>
      </c>
      <c r="C200" s="26">
        <v>0.625</v>
      </c>
      <c r="D200" s="4" t="s">
        <v>57</v>
      </c>
      <c r="E200" s="24"/>
      <c r="F200" s="24"/>
      <c r="G200" s="78" t="s">
        <v>45</v>
      </c>
    </row>
    <row r="201" spans="1:7" ht="12.75" customHeight="1" x14ac:dyDescent="0.15">
      <c r="A201" s="77">
        <f t="shared" si="2"/>
        <v>25</v>
      </c>
      <c r="B201" s="25">
        <v>42090</v>
      </c>
      <c r="C201" s="26">
        <v>0.625</v>
      </c>
      <c r="D201" s="4" t="s">
        <v>49</v>
      </c>
      <c r="E201" s="24"/>
      <c r="F201" s="24"/>
      <c r="G201" s="78" t="s">
        <v>44</v>
      </c>
    </row>
    <row r="202" spans="1:7" ht="12.75" customHeight="1" thickBot="1" x14ac:dyDescent="0.2">
      <c r="A202" s="77">
        <f t="shared" si="2"/>
        <v>25</v>
      </c>
      <c r="B202" s="25">
        <v>42090</v>
      </c>
      <c r="C202" s="26">
        <v>0.625</v>
      </c>
      <c r="D202" s="4" t="s">
        <v>42</v>
      </c>
      <c r="E202" s="24"/>
      <c r="F202" s="24"/>
      <c r="G202" s="78" t="s">
        <v>43</v>
      </c>
    </row>
    <row r="203" spans="1:7" ht="12.75" customHeight="1" x14ac:dyDescent="0.15">
      <c r="A203" s="71">
        <f t="shared" ref="A203:A242" si="3">A195+1</f>
        <v>26</v>
      </c>
      <c r="B203" s="84">
        <v>42097</v>
      </c>
      <c r="C203" s="85">
        <v>0.625</v>
      </c>
      <c r="D203" s="74" t="s">
        <v>54</v>
      </c>
      <c r="E203" s="75"/>
      <c r="F203" s="75"/>
      <c r="G203" s="76" t="s">
        <v>41</v>
      </c>
    </row>
    <row r="204" spans="1:7" ht="12.75" customHeight="1" x14ac:dyDescent="0.15">
      <c r="A204" s="77">
        <f t="shared" si="3"/>
        <v>26</v>
      </c>
      <c r="B204" s="25">
        <v>42097</v>
      </c>
      <c r="C204" s="26">
        <v>0.625</v>
      </c>
      <c r="D204" s="4" t="s">
        <v>55</v>
      </c>
      <c r="E204" s="24"/>
      <c r="F204" s="24"/>
      <c r="G204" s="78" t="s">
        <v>53</v>
      </c>
    </row>
    <row r="205" spans="1:7" ht="12.75" customHeight="1" x14ac:dyDescent="0.15">
      <c r="A205" s="77">
        <f t="shared" si="3"/>
        <v>26</v>
      </c>
      <c r="B205" s="25">
        <v>42097</v>
      </c>
      <c r="C205" s="26">
        <v>0.625</v>
      </c>
      <c r="D205" s="4" t="s">
        <v>48</v>
      </c>
      <c r="E205" s="24"/>
      <c r="F205" s="24"/>
      <c r="G205" s="78" t="s">
        <v>52</v>
      </c>
    </row>
    <row r="206" spans="1:7" ht="12.75" customHeight="1" x14ac:dyDescent="0.15">
      <c r="A206" s="77">
        <f t="shared" si="3"/>
        <v>26</v>
      </c>
      <c r="B206" s="25">
        <v>42097</v>
      </c>
      <c r="C206" s="26">
        <v>0.625</v>
      </c>
      <c r="D206" s="4" t="s">
        <v>56</v>
      </c>
      <c r="E206" s="24"/>
      <c r="F206" s="24"/>
      <c r="G206" s="78" t="s">
        <v>51</v>
      </c>
    </row>
    <row r="207" spans="1:7" ht="12.75" customHeight="1" x14ac:dyDescent="0.15">
      <c r="A207" s="77">
        <f t="shared" si="3"/>
        <v>26</v>
      </c>
      <c r="B207" s="25">
        <v>42097</v>
      </c>
      <c r="C207" s="26">
        <v>0.625</v>
      </c>
      <c r="D207" s="4" t="s">
        <v>46</v>
      </c>
      <c r="E207" s="24"/>
      <c r="F207" s="24"/>
      <c r="G207" s="78" t="s">
        <v>50</v>
      </c>
    </row>
    <row r="208" spans="1:7" ht="12.75" customHeight="1" x14ac:dyDescent="0.15">
      <c r="A208" s="77">
        <f t="shared" si="3"/>
        <v>26</v>
      </c>
      <c r="B208" s="25">
        <v>42097</v>
      </c>
      <c r="C208" s="26">
        <v>0.625</v>
      </c>
      <c r="D208" s="4" t="s">
        <v>47</v>
      </c>
      <c r="E208" s="24"/>
      <c r="F208" s="24"/>
      <c r="G208" s="78" t="s">
        <v>49</v>
      </c>
    </row>
    <row r="209" spans="1:7" ht="12.75" customHeight="1" x14ac:dyDescent="0.15">
      <c r="A209" s="77">
        <f t="shared" si="3"/>
        <v>26</v>
      </c>
      <c r="B209" s="25">
        <v>42097</v>
      </c>
      <c r="C209" s="26">
        <v>0.625</v>
      </c>
      <c r="D209" s="4" t="s">
        <v>45</v>
      </c>
      <c r="E209" s="24"/>
      <c r="F209" s="24"/>
      <c r="G209" s="78" t="s">
        <v>42</v>
      </c>
    </row>
    <row r="210" spans="1:7" ht="12.75" customHeight="1" thickBot="1" x14ac:dyDescent="0.2">
      <c r="A210" s="77">
        <f t="shared" si="3"/>
        <v>26</v>
      </c>
      <c r="B210" s="25">
        <v>42097</v>
      </c>
      <c r="C210" s="26">
        <v>0.625</v>
      </c>
      <c r="D210" s="4" t="s">
        <v>44</v>
      </c>
      <c r="E210" s="24"/>
      <c r="F210" s="24"/>
      <c r="G210" s="78" t="s">
        <v>43</v>
      </c>
    </row>
    <row r="211" spans="1:7" ht="12.75" customHeight="1" x14ac:dyDescent="0.15">
      <c r="A211" s="71">
        <f t="shared" si="3"/>
        <v>27</v>
      </c>
      <c r="B211" s="84">
        <v>42104</v>
      </c>
      <c r="C211" s="85">
        <v>0.625</v>
      </c>
      <c r="D211" s="74" t="s">
        <v>41</v>
      </c>
      <c r="E211" s="75"/>
      <c r="F211" s="75"/>
      <c r="G211" s="76" t="s">
        <v>53</v>
      </c>
    </row>
    <row r="212" spans="1:7" ht="12.75" customHeight="1" x14ac:dyDescent="0.15">
      <c r="A212" s="77">
        <f t="shared" si="3"/>
        <v>27</v>
      </c>
      <c r="B212" s="25">
        <v>42104</v>
      </c>
      <c r="C212" s="26">
        <v>0.625</v>
      </c>
      <c r="D212" s="4" t="s">
        <v>52</v>
      </c>
      <c r="E212" s="24"/>
      <c r="F212" s="24"/>
      <c r="G212" s="78" t="s">
        <v>54</v>
      </c>
    </row>
    <row r="213" spans="1:7" ht="12.75" customHeight="1" x14ac:dyDescent="0.15">
      <c r="A213" s="77">
        <f t="shared" si="3"/>
        <v>27</v>
      </c>
      <c r="B213" s="25">
        <v>42104</v>
      </c>
      <c r="C213" s="26">
        <v>0.625</v>
      </c>
      <c r="D213" s="4" t="s">
        <v>51</v>
      </c>
      <c r="E213" s="24"/>
      <c r="F213" s="24"/>
      <c r="G213" s="78" t="s">
        <v>55</v>
      </c>
    </row>
    <row r="214" spans="1:7" ht="12.75" customHeight="1" x14ac:dyDescent="0.15">
      <c r="A214" s="77">
        <f t="shared" si="3"/>
        <v>27</v>
      </c>
      <c r="B214" s="25">
        <v>42104</v>
      </c>
      <c r="C214" s="26">
        <v>0.625</v>
      </c>
      <c r="D214" s="4" t="s">
        <v>50</v>
      </c>
      <c r="E214" s="24"/>
      <c r="F214" s="24"/>
      <c r="G214" s="78" t="s">
        <v>48</v>
      </c>
    </row>
    <row r="215" spans="1:7" ht="12.75" customHeight="1" x14ac:dyDescent="0.15">
      <c r="A215" s="77">
        <f t="shared" si="3"/>
        <v>27</v>
      </c>
      <c r="B215" s="25">
        <v>42104</v>
      </c>
      <c r="C215" s="26">
        <v>0.625</v>
      </c>
      <c r="D215" s="4" t="s">
        <v>49</v>
      </c>
      <c r="E215" s="24"/>
      <c r="F215" s="24"/>
      <c r="G215" s="78" t="s">
        <v>56</v>
      </c>
    </row>
    <row r="216" spans="1:7" ht="12.75" customHeight="1" x14ac:dyDescent="0.15">
      <c r="A216" s="77">
        <f t="shared" si="3"/>
        <v>27</v>
      </c>
      <c r="B216" s="25">
        <v>42104</v>
      </c>
      <c r="C216" s="26">
        <v>0.625</v>
      </c>
      <c r="D216" s="4" t="s">
        <v>42</v>
      </c>
      <c r="E216" s="24"/>
      <c r="F216" s="24"/>
      <c r="G216" s="78" t="s">
        <v>46</v>
      </c>
    </row>
    <row r="217" spans="1:7" ht="12.75" customHeight="1" x14ac:dyDescent="0.15">
      <c r="A217" s="77">
        <f t="shared" si="3"/>
        <v>27</v>
      </c>
      <c r="B217" s="25">
        <v>42104</v>
      </c>
      <c r="C217" s="26">
        <v>0.625</v>
      </c>
      <c r="D217" s="4" t="s">
        <v>43</v>
      </c>
      <c r="E217" s="24"/>
      <c r="F217" s="24"/>
      <c r="G217" s="78" t="s">
        <v>47</v>
      </c>
    </row>
    <row r="218" spans="1:7" ht="12.75" customHeight="1" thickBot="1" x14ac:dyDescent="0.2">
      <c r="A218" s="77">
        <f t="shared" si="3"/>
        <v>27</v>
      </c>
      <c r="B218" s="25">
        <v>42104</v>
      </c>
      <c r="C218" s="26">
        <v>0.625</v>
      </c>
      <c r="D218" s="4" t="s">
        <v>44</v>
      </c>
      <c r="E218" s="24"/>
      <c r="F218" s="24"/>
      <c r="G218" s="78" t="s">
        <v>45</v>
      </c>
    </row>
    <row r="219" spans="1:7" ht="12.75" customHeight="1" x14ac:dyDescent="0.15">
      <c r="A219" s="71">
        <f t="shared" si="3"/>
        <v>28</v>
      </c>
      <c r="B219" s="84">
        <v>42111</v>
      </c>
      <c r="C219" s="85">
        <v>0.82291666666666663</v>
      </c>
      <c r="D219" s="74" t="s">
        <v>52</v>
      </c>
      <c r="E219" s="75"/>
      <c r="F219" s="75"/>
      <c r="G219" s="76" t="s">
        <v>41</v>
      </c>
    </row>
    <row r="220" spans="1:7" ht="12.75" customHeight="1" x14ac:dyDescent="0.15">
      <c r="A220" s="77">
        <f t="shared" si="3"/>
        <v>28</v>
      </c>
      <c r="B220" s="25">
        <v>42111</v>
      </c>
      <c r="C220" s="26">
        <v>0.82291666666666663</v>
      </c>
      <c r="D220" s="4" t="s">
        <v>53</v>
      </c>
      <c r="E220" s="24"/>
      <c r="F220" s="24"/>
      <c r="G220" s="78" t="s">
        <v>51</v>
      </c>
    </row>
    <row r="221" spans="1:7" ht="12.75" customHeight="1" x14ac:dyDescent="0.15">
      <c r="A221" s="77">
        <f t="shared" si="3"/>
        <v>28</v>
      </c>
      <c r="B221" s="25">
        <v>42111</v>
      </c>
      <c r="C221" s="26">
        <v>0.82291666666666663</v>
      </c>
      <c r="D221" s="4" t="s">
        <v>54</v>
      </c>
      <c r="E221" s="24"/>
      <c r="F221" s="24"/>
      <c r="G221" s="78" t="s">
        <v>50</v>
      </c>
    </row>
    <row r="222" spans="1:7" ht="12.75" customHeight="1" x14ac:dyDescent="0.15">
      <c r="A222" s="77">
        <f t="shared" si="3"/>
        <v>28</v>
      </c>
      <c r="B222" s="25">
        <v>42111</v>
      </c>
      <c r="C222" s="26">
        <v>0.82291666666666663</v>
      </c>
      <c r="D222" s="4" t="s">
        <v>55</v>
      </c>
      <c r="E222" s="24"/>
      <c r="F222" s="24"/>
      <c r="G222" s="78" t="s">
        <v>49</v>
      </c>
    </row>
    <row r="223" spans="1:7" ht="12.75" customHeight="1" x14ac:dyDescent="0.15">
      <c r="A223" s="77">
        <f t="shared" si="3"/>
        <v>28</v>
      </c>
      <c r="B223" s="25">
        <v>42111</v>
      </c>
      <c r="C223" s="26">
        <v>0.82291666666666663</v>
      </c>
      <c r="D223" s="4" t="s">
        <v>48</v>
      </c>
      <c r="E223" s="24"/>
      <c r="F223" s="24"/>
      <c r="G223" s="78" t="s">
        <v>42</v>
      </c>
    </row>
    <row r="224" spans="1:7" ht="12.75" customHeight="1" x14ac:dyDescent="0.15">
      <c r="A224" s="77">
        <f t="shared" si="3"/>
        <v>28</v>
      </c>
      <c r="B224" s="25">
        <v>42111</v>
      </c>
      <c r="C224" s="26">
        <v>0.82291666666666663</v>
      </c>
      <c r="D224" s="4" t="s">
        <v>56</v>
      </c>
      <c r="E224" s="24"/>
      <c r="F224" s="24"/>
      <c r="G224" s="78" t="s">
        <v>43</v>
      </c>
    </row>
    <row r="225" spans="1:7" ht="12.75" customHeight="1" x14ac:dyDescent="0.15">
      <c r="A225" s="77">
        <f t="shared" si="3"/>
        <v>28</v>
      </c>
      <c r="B225" s="25">
        <v>42111</v>
      </c>
      <c r="C225" s="26">
        <v>0.82291666666666663</v>
      </c>
      <c r="D225" s="4" t="s">
        <v>46</v>
      </c>
      <c r="E225" s="24"/>
      <c r="F225" s="24"/>
      <c r="G225" s="78" t="s">
        <v>44</v>
      </c>
    </row>
    <row r="226" spans="1:7" ht="12.75" customHeight="1" thickBot="1" x14ac:dyDescent="0.2">
      <c r="A226" s="77">
        <f t="shared" si="3"/>
        <v>28</v>
      </c>
      <c r="B226" s="25">
        <v>42111</v>
      </c>
      <c r="C226" s="26">
        <v>0.82291666666666663</v>
      </c>
      <c r="D226" s="4" t="s">
        <v>47</v>
      </c>
      <c r="E226" s="24"/>
      <c r="F226" s="24"/>
      <c r="G226" s="78" t="s">
        <v>45</v>
      </c>
    </row>
    <row r="227" spans="1:7" ht="12.75" customHeight="1" x14ac:dyDescent="0.15">
      <c r="A227" s="71">
        <f t="shared" si="3"/>
        <v>29</v>
      </c>
      <c r="B227" s="84">
        <v>42118</v>
      </c>
      <c r="C227" s="85">
        <v>0.625</v>
      </c>
      <c r="D227" s="74" t="s">
        <v>41</v>
      </c>
      <c r="E227" s="75"/>
      <c r="F227" s="75"/>
      <c r="G227" s="76" t="s">
        <v>51</v>
      </c>
    </row>
    <row r="228" spans="1:7" ht="12.75" customHeight="1" x14ac:dyDescent="0.15">
      <c r="A228" s="77">
        <f t="shared" si="3"/>
        <v>29</v>
      </c>
      <c r="B228" s="25">
        <v>42118</v>
      </c>
      <c r="C228" s="26">
        <v>0.625</v>
      </c>
      <c r="D228" s="4" t="s">
        <v>50</v>
      </c>
      <c r="E228" s="24"/>
      <c r="F228" s="24"/>
      <c r="G228" s="78" t="s">
        <v>52</v>
      </c>
    </row>
    <row r="229" spans="1:7" ht="12.75" customHeight="1" x14ac:dyDescent="0.15">
      <c r="A229" s="77">
        <f t="shared" si="3"/>
        <v>29</v>
      </c>
      <c r="B229" s="25">
        <v>42118</v>
      </c>
      <c r="C229" s="26">
        <v>0.625</v>
      </c>
      <c r="D229" s="4" t="s">
        <v>49</v>
      </c>
      <c r="E229" s="24"/>
      <c r="F229" s="24"/>
      <c r="G229" s="78" t="s">
        <v>53</v>
      </c>
    </row>
    <row r="230" spans="1:7" ht="12.75" customHeight="1" x14ac:dyDescent="0.15">
      <c r="A230" s="77">
        <f t="shared" si="3"/>
        <v>29</v>
      </c>
      <c r="B230" s="25">
        <v>42118</v>
      </c>
      <c r="C230" s="26">
        <v>0.625</v>
      </c>
      <c r="D230" s="4" t="s">
        <v>42</v>
      </c>
      <c r="E230" s="24"/>
      <c r="F230" s="24"/>
      <c r="G230" s="78" t="s">
        <v>54</v>
      </c>
    </row>
    <row r="231" spans="1:7" ht="12.75" customHeight="1" x14ac:dyDescent="0.15">
      <c r="A231" s="77">
        <f t="shared" si="3"/>
        <v>29</v>
      </c>
      <c r="B231" s="25">
        <v>42118</v>
      </c>
      <c r="C231" s="26">
        <v>0.625</v>
      </c>
      <c r="D231" s="4" t="s">
        <v>43</v>
      </c>
      <c r="E231" s="24"/>
      <c r="F231" s="24"/>
      <c r="G231" s="78" t="s">
        <v>55</v>
      </c>
    </row>
    <row r="232" spans="1:7" ht="12.75" customHeight="1" x14ac:dyDescent="0.15">
      <c r="A232" s="77">
        <f t="shared" si="3"/>
        <v>29</v>
      </c>
      <c r="B232" s="25">
        <v>42118</v>
      </c>
      <c r="C232" s="26">
        <v>0.625</v>
      </c>
      <c r="D232" s="4" t="s">
        <v>44</v>
      </c>
      <c r="E232" s="24"/>
      <c r="F232" s="24"/>
      <c r="G232" s="78" t="s">
        <v>48</v>
      </c>
    </row>
    <row r="233" spans="1:7" ht="12.75" customHeight="1" x14ac:dyDescent="0.15">
      <c r="A233" s="77">
        <f t="shared" si="3"/>
        <v>29</v>
      </c>
      <c r="B233" s="25">
        <v>42118</v>
      </c>
      <c r="C233" s="26">
        <v>0.625</v>
      </c>
      <c r="D233" s="4" t="s">
        <v>45</v>
      </c>
      <c r="E233" s="24"/>
      <c r="F233" s="24"/>
      <c r="G233" s="78" t="s">
        <v>56</v>
      </c>
    </row>
    <row r="234" spans="1:7" ht="12.75" customHeight="1" thickBot="1" x14ac:dyDescent="0.2">
      <c r="A234" s="77">
        <f t="shared" si="3"/>
        <v>29</v>
      </c>
      <c r="B234" s="25">
        <v>42118</v>
      </c>
      <c r="C234" s="26">
        <v>0.625</v>
      </c>
      <c r="D234" s="4" t="s">
        <v>47</v>
      </c>
      <c r="E234" s="24"/>
      <c r="F234" s="24"/>
      <c r="G234" s="78" t="s">
        <v>46</v>
      </c>
    </row>
    <row r="235" spans="1:7" ht="12.75" customHeight="1" x14ac:dyDescent="0.15">
      <c r="A235" s="71">
        <f t="shared" si="3"/>
        <v>30</v>
      </c>
      <c r="B235" s="84">
        <v>42132</v>
      </c>
      <c r="C235" s="85">
        <v>0.625</v>
      </c>
      <c r="D235" s="74" t="s">
        <v>50</v>
      </c>
      <c r="E235" s="75"/>
      <c r="F235" s="75"/>
      <c r="G235" s="76" t="s">
        <v>41</v>
      </c>
    </row>
    <row r="236" spans="1:7" ht="12.75" customHeight="1" x14ac:dyDescent="0.15">
      <c r="A236" s="77">
        <f t="shared" si="3"/>
        <v>30</v>
      </c>
      <c r="B236" s="25">
        <v>42132</v>
      </c>
      <c r="C236" s="26">
        <v>0.625</v>
      </c>
      <c r="D236" s="4" t="s">
        <v>51</v>
      </c>
      <c r="E236" s="24"/>
      <c r="F236" s="24"/>
      <c r="G236" s="78" t="s">
        <v>49</v>
      </c>
    </row>
    <row r="237" spans="1:7" ht="12.75" customHeight="1" x14ac:dyDescent="0.15">
      <c r="A237" s="77">
        <f t="shared" si="3"/>
        <v>30</v>
      </c>
      <c r="B237" s="25">
        <v>42132</v>
      </c>
      <c r="C237" s="26">
        <v>0.625</v>
      </c>
      <c r="D237" s="4" t="s">
        <v>52</v>
      </c>
      <c r="E237" s="24"/>
      <c r="F237" s="24"/>
      <c r="G237" s="78" t="s">
        <v>42</v>
      </c>
    </row>
    <row r="238" spans="1:7" ht="12.75" customHeight="1" x14ac:dyDescent="0.15">
      <c r="A238" s="77">
        <f t="shared" si="3"/>
        <v>30</v>
      </c>
      <c r="B238" s="25">
        <v>42132</v>
      </c>
      <c r="C238" s="26">
        <v>0.625</v>
      </c>
      <c r="D238" s="4" t="s">
        <v>53</v>
      </c>
      <c r="E238" s="24"/>
      <c r="F238" s="24"/>
      <c r="G238" s="78" t="s">
        <v>43</v>
      </c>
    </row>
    <row r="239" spans="1:7" ht="12.75" customHeight="1" x14ac:dyDescent="0.15">
      <c r="A239" s="77">
        <f t="shared" si="3"/>
        <v>30</v>
      </c>
      <c r="B239" s="25">
        <v>42132</v>
      </c>
      <c r="C239" s="26">
        <v>0.625</v>
      </c>
      <c r="D239" s="4" t="s">
        <v>54</v>
      </c>
      <c r="E239" s="24"/>
      <c r="F239" s="24"/>
      <c r="G239" s="78" t="s">
        <v>44</v>
      </c>
    </row>
    <row r="240" spans="1:7" ht="12.75" customHeight="1" x14ac:dyDescent="0.15">
      <c r="A240" s="77">
        <f t="shared" si="3"/>
        <v>30</v>
      </c>
      <c r="B240" s="25">
        <v>42132</v>
      </c>
      <c r="C240" s="26">
        <v>0.625</v>
      </c>
      <c r="D240" s="4" t="s">
        <v>55</v>
      </c>
      <c r="E240" s="24"/>
      <c r="F240" s="24"/>
      <c r="G240" s="78" t="s">
        <v>45</v>
      </c>
    </row>
    <row r="241" spans="1:7" ht="12.75" customHeight="1" x14ac:dyDescent="0.15">
      <c r="A241" s="77">
        <f t="shared" si="3"/>
        <v>30</v>
      </c>
      <c r="B241" s="25">
        <v>42132</v>
      </c>
      <c r="C241" s="26">
        <v>0.625</v>
      </c>
      <c r="D241" s="4" t="s">
        <v>48</v>
      </c>
      <c r="E241" s="24"/>
      <c r="F241" s="24"/>
      <c r="G241" s="78" t="s">
        <v>47</v>
      </c>
    </row>
    <row r="242" spans="1:7" ht="12.75" customHeight="1" thickBot="1" x14ac:dyDescent="0.2">
      <c r="A242" s="79">
        <f t="shared" si="3"/>
        <v>30</v>
      </c>
      <c r="B242" s="86">
        <v>42132</v>
      </c>
      <c r="C242" s="87">
        <v>0.625</v>
      </c>
      <c r="D242" s="80" t="s">
        <v>56</v>
      </c>
      <c r="E242" s="81"/>
      <c r="F242" s="81"/>
      <c r="G242" s="82" t="s">
        <v>46</v>
      </c>
    </row>
  </sheetData>
  <mergeCells count="1">
    <mergeCell ref="E2:F2"/>
  </mergeCells>
  <phoneticPr fontId="0" type="noConversion"/>
  <conditionalFormatting sqref="D3:D242">
    <cfRule type="expression" dxfId="4" priority="1" stopIfTrue="1">
      <formula>E3&gt;F3</formula>
    </cfRule>
  </conditionalFormatting>
  <conditionalFormatting sqref="G3:G242">
    <cfRule type="expression" dxfId="3" priority="2" stopIfTrue="1">
      <formula>F3&gt;E3</formula>
    </cfRule>
  </conditionalFormatting>
  <conditionalFormatting sqref="E3:F242">
    <cfRule type="expression" dxfId="2" priority="3" stopIfTrue="1">
      <formula>ISBLANK(E3)</formula>
    </cfRule>
  </conditionalFormatting>
  <printOptions horizontalCentered="1"/>
  <pageMargins left="0.31" right="0.33" top="0.83" bottom="0.75" header="0.5" footer="0.36"/>
  <pageSetup paperSize="9" scale="8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27"/>
  <sheetViews>
    <sheetView showGridLines="0" workbookViewId="0">
      <selection activeCell="K52" sqref="K52"/>
    </sheetView>
  </sheetViews>
  <sheetFormatPr defaultRowHeight="10.5" x14ac:dyDescent="0.15"/>
  <cols>
    <col min="1" max="1" width="9.140625" style="7"/>
    <col min="2" max="2" width="3" style="14" bestFit="1" customWidth="1"/>
    <col min="3" max="3" width="22" style="14" customWidth="1"/>
    <col min="4" max="34" width="4.7109375" style="13" customWidth="1"/>
    <col min="35" max="45" width="9.140625" style="14"/>
    <col min="46" max="16384" width="9.140625" style="7"/>
  </cols>
  <sheetData>
    <row r="3" spans="1:33" x14ac:dyDescent="0.15">
      <c r="B3" s="14" t="s">
        <v>9</v>
      </c>
      <c r="C3" s="14" t="s">
        <v>0</v>
      </c>
      <c r="D3" s="13" t="s">
        <v>15</v>
      </c>
      <c r="E3" s="13" t="s">
        <v>10</v>
      </c>
      <c r="F3" s="13" t="s">
        <v>1</v>
      </c>
      <c r="G3" s="13" t="s">
        <v>2</v>
      </c>
      <c r="H3" s="13" t="s">
        <v>4</v>
      </c>
      <c r="I3" s="13" t="s">
        <v>3</v>
      </c>
      <c r="J3" s="13" t="s">
        <v>5</v>
      </c>
      <c r="K3" s="13" t="s">
        <v>6</v>
      </c>
      <c r="L3" s="13" t="s">
        <v>7</v>
      </c>
      <c r="M3" s="13" t="s">
        <v>8</v>
      </c>
      <c r="N3" s="13" t="s">
        <v>1</v>
      </c>
      <c r="O3" s="13" t="s">
        <v>2</v>
      </c>
      <c r="P3" s="13" t="s">
        <v>4</v>
      </c>
      <c r="Q3" s="13" t="s">
        <v>3</v>
      </c>
      <c r="R3" s="13" t="s">
        <v>5</v>
      </c>
      <c r="S3" s="13" t="s">
        <v>6</v>
      </c>
      <c r="T3" s="13" t="s">
        <v>7</v>
      </c>
      <c r="U3" s="13" t="s">
        <v>8</v>
      </c>
      <c r="V3" s="13" t="s">
        <v>1</v>
      </c>
      <c r="W3" s="13" t="s">
        <v>2</v>
      </c>
      <c r="X3" s="13" t="s">
        <v>4</v>
      </c>
      <c r="Y3" s="13" t="s">
        <v>3</v>
      </c>
      <c r="Z3" s="13" t="s">
        <v>5</v>
      </c>
      <c r="AA3" s="13" t="s">
        <v>6</v>
      </c>
      <c r="AB3" s="13" t="s">
        <v>7</v>
      </c>
      <c r="AC3" s="13" t="s">
        <v>8</v>
      </c>
      <c r="AD3" s="13" t="s">
        <v>14</v>
      </c>
      <c r="AE3" s="13" t="s">
        <v>11</v>
      </c>
      <c r="AF3" s="13" t="s">
        <v>12</v>
      </c>
      <c r="AG3" s="13" t="s">
        <v>13</v>
      </c>
    </row>
    <row r="4" spans="1:33" x14ac:dyDescent="0.15">
      <c r="A4" s="15"/>
      <c r="B4" s="14">
        <f t="shared" ref="B4:B23" si="0">AD4+AE4+AF4+AG4</f>
        <v>1</v>
      </c>
      <c r="C4" s="16" t="str">
        <f>IF('Αρχικές Ρυθμίσεις'!D3&lt;&gt;"",'Αρχικές Ρυθμίσεις'!E3,0)</f>
        <v>Εθνικός</v>
      </c>
      <c r="D4" s="17">
        <f>'Αρχικές Ρυθμίσεις'!B2</f>
        <v>16</v>
      </c>
      <c r="E4" s="17">
        <f>COUNTIF('Αγώνες και Αποτελέσματα'!D:D,Ρυθμίσεις!C4)+COUNTIF('Αγώνες και Αποτελέσματα'!G:G,Ρυθμίσεις!C4)</f>
        <v>30</v>
      </c>
      <c r="F4" s="13">
        <f t="shared" ref="F4:F23" si="1">G4+H4+I4</f>
        <v>0</v>
      </c>
      <c r="G4" s="13">
        <f t="shared" ref="G4:G23" si="2">O4+W4</f>
        <v>0</v>
      </c>
      <c r="H4" s="13">
        <f t="shared" ref="H4:H23" si="3">P4+X4</f>
        <v>0</v>
      </c>
      <c r="I4" s="13">
        <f t="shared" ref="I4:I23" si="4">Q4+Y4</f>
        <v>0</v>
      </c>
      <c r="J4" s="13">
        <f t="shared" ref="J4:J23" si="5">R4+Z4</f>
        <v>0</v>
      </c>
      <c r="K4" s="13">
        <f t="shared" ref="K4:K23" si="6">S4+AA4</f>
        <v>0</v>
      </c>
      <c r="L4" s="13">
        <f>IF(D4&lt;1,-100,T4+AB4)</f>
        <v>0</v>
      </c>
      <c r="M4" s="13">
        <f>U4+AC4-ABS('Αφαιρέσεις Βαθμών'!D3)</f>
        <v>0</v>
      </c>
      <c r="N4" s="13">
        <f t="shared" ref="N4:N23" si="7">O4+P4+Q4</f>
        <v>0</v>
      </c>
      <c r="O4" s="13">
        <f>SUMPRODUCT(('Αγώνες και Αποτελέσματα'!D$3:D$242=Ρυθμίσεις!C4)*('Αγώνες και Αποτελέσματα'!E$3:E$242&gt;'Αγώνες και Αποτελέσματα'!F$3:F$242))</f>
        <v>0</v>
      </c>
      <c r="P4" s="13">
        <f>SUMPRODUCT(('Αγώνες και Αποτελέσματα'!D$3:D$242=Ρυθμίσεις!C4)*('Αγώνες και Αποτελέσματα'!E$3:E$242='Αγώνες και Αποτελέσματα'!F$3:F$242)*('Αγώνες και Αποτελέσματα'!E$3:E$242&lt;&gt;""))</f>
        <v>0</v>
      </c>
      <c r="Q4" s="13">
        <f>SUMPRODUCT(('Αγώνες και Αποτελέσματα'!D$3:D$242=Ρυθμίσεις!C4)*('Αγώνες και Αποτελέσματα'!E$3:E$242&lt;'Αγώνες και Αποτελέσματα'!F$3:F$242))</f>
        <v>0</v>
      </c>
      <c r="R4" s="13">
        <f>SUMIF('Αγώνες και Αποτελέσματα'!D$3:D$242,Ρυθμίσεις!C4,'Αγώνες και Αποτελέσματα'!E$3:E$242)</f>
        <v>0</v>
      </c>
      <c r="S4" s="13">
        <f>SUMIF('Αγώνες και Αποτελέσματα'!D$3:D$242,Ρυθμίσεις!C4,'Αγώνες και Αποτελέσματα'!F$3:F$242)</f>
        <v>0</v>
      </c>
      <c r="T4" s="13">
        <f t="shared" ref="T4:T23" si="8">R4-S4</f>
        <v>0</v>
      </c>
      <c r="U4" s="13">
        <f t="shared" ref="U4:U23" si="9">O4*3+P4*1</f>
        <v>0</v>
      </c>
      <c r="V4" s="13">
        <f t="shared" ref="V4:V23" si="10">W4+X4+Y4</f>
        <v>0</v>
      </c>
      <c r="W4" s="13">
        <f>SUMPRODUCT(('Αγώνες και Αποτελέσματα'!G$3:G$242=Ρυθμίσεις!C4)*('Αγώνες και Αποτελέσματα'!E$3:E$242&lt;'Αγώνες και Αποτελέσματα'!F$3:F$242))</f>
        <v>0</v>
      </c>
      <c r="X4" s="13">
        <f>SUMPRODUCT(('Αγώνες και Αποτελέσματα'!G$3:G$242=Ρυθμίσεις!C4)*('Αγώνες και Αποτελέσματα'!E$3:E$242='Αγώνες και Αποτελέσματα'!F$3:F$242)*('Αγώνες και Αποτελέσματα'!F$3:F$242&lt;&gt;""))</f>
        <v>0</v>
      </c>
      <c r="Y4" s="13">
        <f>SUMPRODUCT(('Αγώνες και Αποτελέσματα'!G$3:G$242=Ρυθμίσεις!C4)*('Αγώνες και Αποτελέσματα'!E$3:E$242&gt;'Αγώνες και Αποτελέσματα'!F$3:F$242))</f>
        <v>0</v>
      </c>
      <c r="Z4" s="13">
        <f>SUMIF('Αγώνες και Αποτελέσματα'!G$3:G$242,Ρυθμίσεις!C4,'Αγώνες και Αποτελέσματα'!F$3:F$242)</f>
        <v>0</v>
      </c>
      <c r="AA4" s="13">
        <f>SUMIF('Αγώνες και Αποτελέσματα'!G$3:G$242,Ρυθμίσεις!C4,'Αγώνες και Αποτελέσματα'!E$3:E$242)</f>
        <v>0</v>
      </c>
      <c r="AB4" s="13">
        <f t="shared" ref="AB4:AB23" si="11">Z4-AA4</f>
        <v>0</v>
      </c>
      <c r="AC4" s="13">
        <f t="shared" ref="AC4:AC23" si="12">W4*3+X4*1</f>
        <v>0</v>
      </c>
      <c r="AD4" s="13">
        <f>RANK(M4,M$4:M$27)</f>
        <v>1</v>
      </c>
      <c r="AE4" s="13">
        <f>SUMPRODUCT((M$4:M$27=M4)*(L$4:L$27&gt;L4))</f>
        <v>0</v>
      </c>
      <c r="AF4" s="13">
        <f>SUMPRODUCT((M$4:M$27=M4)*(L$4:L$27=L4)*(J$4:J$27&gt;J4))</f>
        <v>0</v>
      </c>
      <c r="AG4" s="13">
        <f>SUMPRODUCT((M$4:M$27=M4)*(L$4:L$27=L4)*(J$4:J$27=J4)*(D$4:D$27&gt;D4))</f>
        <v>0</v>
      </c>
    </row>
    <row r="5" spans="1:33" x14ac:dyDescent="0.15">
      <c r="A5" s="15"/>
      <c r="B5" s="14">
        <f t="shared" si="0"/>
        <v>2</v>
      </c>
      <c r="C5" s="16" t="str">
        <f>IF('Αρχικές Ρυθμίσεις'!D4&lt;&gt;"",'Αρχικές Ρυθμίσεις'!E4,0)</f>
        <v>Αστέρας Βάρης</v>
      </c>
      <c r="D5" s="18">
        <f>D4-1</f>
        <v>15</v>
      </c>
      <c r="E5" s="17">
        <f>COUNTIF('Αγώνες και Αποτελέσματα'!D:D,Ρυθμίσεις!C5)+COUNTIF('Αγώνες και Αποτελέσματα'!G:G,Ρυθμίσεις!C5)</f>
        <v>30</v>
      </c>
      <c r="F5" s="13">
        <f t="shared" si="1"/>
        <v>0</v>
      </c>
      <c r="G5" s="13">
        <f t="shared" si="2"/>
        <v>0</v>
      </c>
      <c r="H5" s="13">
        <f t="shared" si="3"/>
        <v>0</v>
      </c>
      <c r="I5" s="13">
        <f t="shared" si="4"/>
        <v>0</v>
      </c>
      <c r="J5" s="13">
        <f t="shared" si="5"/>
        <v>0</v>
      </c>
      <c r="K5" s="13">
        <f t="shared" si="6"/>
        <v>0</v>
      </c>
      <c r="L5" s="13">
        <f t="shared" ref="L5:L27" si="13">IF(D5&lt;1,-100,T5+AB5)</f>
        <v>0</v>
      </c>
      <c r="M5" s="13">
        <f>U5+AC5-ABS('Αφαιρέσεις Βαθμών'!D4)</f>
        <v>0</v>
      </c>
      <c r="N5" s="13">
        <f t="shared" si="7"/>
        <v>0</v>
      </c>
      <c r="O5" s="13">
        <f>SUMPRODUCT(('Αγώνες και Αποτελέσματα'!D$3:D$242=Ρυθμίσεις!C5)*('Αγώνες και Αποτελέσματα'!E$3:E$242&gt;'Αγώνες και Αποτελέσματα'!F$3:F$242))</f>
        <v>0</v>
      </c>
      <c r="P5" s="13">
        <f>SUMPRODUCT(('Αγώνες και Αποτελέσματα'!D$3:D$242=Ρυθμίσεις!C5)*('Αγώνες και Αποτελέσματα'!E$3:E$242='Αγώνες και Αποτελέσματα'!F$3:F$242)*('Αγώνες και Αποτελέσματα'!E$3:E$242&lt;&gt;""))</f>
        <v>0</v>
      </c>
      <c r="Q5" s="13">
        <f>SUMPRODUCT(('Αγώνες και Αποτελέσματα'!D$3:D$242=Ρυθμίσεις!C5)*('Αγώνες και Αποτελέσματα'!E$3:E$242&lt;'Αγώνες και Αποτελέσματα'!F$3:F$242))</f>
        <v>0</v>
      </c>
      <c r="R5" s="13">
        <f>SUMIF('Αγώνες και Αποτελέσματα'!D$3:D$242,Ρυθμίσεις!C5,'Αγώνες και Αποτελέσματα'!E$3:E$242)</f>
        <v>0</v>
      </c>
      <c r="S5" s="13">
        <f>SUMIF('Αγώνες και Αποτελέσματα'!D$3:D$242,Ρυθμίσεις!C5,'Αγώνες και Αποτελέσματα'!F$3:F$242)</f>
        <v>0</v>
      </c>
      <c r="T5" s="13">
        <f t="shared" si="8"/>
        <v>0</v>
      </c>
      <c r="U5" s="13">
        <f t="shared" si="9"/>
        <v>0</v>
      </c>
      <c r="V5" s="13">
        <f t="shared" si="10"/>
        <v>0</v>
      </c>
      <c r="W5" s="13">
        <f>SUMPRODUCT(('Αγώνες και Αποτελέσματα'!G$3:G$242=Ρυθμίσεις!C5)*('Αγώνες και Αποτελέσματα'!E$3:E$242&lt;'Αγώνες και Αποτελέσματα'!F$3:F$242))</f>
        <v>0</v>
      </c>
      <c r="X5" s="13">
        <f>SUMPRODUCT(('Αγώνες και Αποτελέσματα'!G$3:G$242=Ρυθμίσεις!C5)*('Αγώνες και Αποτελέσματα'!E$3:E$242='Αγώνες και Αποτελέσματα'!F$3:F$242)*('Αγώνες και Αποτελέσματα'!F$3:F$242&lt;&gt;""))</f>
        <v>0</v>
      </c>
      <c r="Y5" s="13">
        <f>SUMPRODUCT(('Αγώνες και Αποτελέσματα'!G$3:G$242=Ρυθμίσεις!C5)*('Αγώνες και Αποτελέσματα'!E$3:E$242&gt;'Αγώνες και Αποτελέσματα'!F$3:F$242))</f>
        <v>0</v>
      </c>
      <c r="Z5" s="13">
        <f>SUMIF('Αγώνες και Αποτελέσματα'!G$3:G$242,Ρυθμίσεις!C5,'Αγώνες και Αποτελέσματα'!F$3:F$242)</f>
        <v>0</v>
      </c>
      <c r="AA5" s="13">
        <f>SUMIF('Αγώνες και Αποτελέσματα'!G$3:G$242,Ρυθμίσεις!C5,'Αγώνες και Αποτελέσματα'!E$3:E$242)</f>
        <v>0</v>
      </c>
      <c r="AB5" s="13">
        <f t="shared" si="11"/>
        <v>0</v>
      </c>
      <c r="AC5" s="13">
        <f t="shared" si="12"/>
        <v>0</v>
      </c>
      <c r="AD5" s="13">
        <f t="shared" ref="AD5:AD27" si="14">RANK(M5,M$4:M$27)</f>
        <v>1</v>
      </c>
      <c r="AE5" s="13">
        <f t="shared" ref="AE5:AE27" si="15">SUMPRODUCT((M$4:M$27=M5)*(L$4:L$27&gt;L5))</f>
        <v>0</v>
      </c>
      <c r="AF5" s="13">
        <f t="shared" ref="AF5:AF27" si="16">SUMPRODUCT((M$4:M$27=M5)*(L$4:L$27=L5)*(J$4:J$27&gt;J5))</f>
        <v>0</v>
      </c>
      <c r="AG5" s="13">
        <f t="shared" ref="AG5:AG27" si="17">SUMPRODUCT((M$4:M$27=M5)*(L$4:L$27=L5)*(J$4:J$27=J5)*(D$4:D$27&gt;D5))</f>
        <v>1</v>
      </c>
    </row>
    <row r="6" spans="1:33" x14ac:dyDescent="0.15">
      <c r="A6" s="15"/>
      <c r="B6" s="14">
        <f t="shared" si="0"/>
        <v>3</v>
      </c>
      <c r="C6" s="16" t="str">
        <f>IF('Αρχικές Ρυθμίσεις'!D5&lt;&gt;"",'Αρχικές Ρυθμίσεις'!E5,0)</f>
        <v>Ιωνικός</v>
      </c>
      <c r="D6" s="18">
        <f t="shared" ref="D6:D27" si="18">D5-1</f>
        <v>14</v>
      </c>
      <c r="E6" s="17">
        <f>COUNTIF('Αγώνες και Αποτελέσματα'!D:D,Ρυθμίσεις!C6)+COUNTIF('Αγώνες και Αποτελέσματα'!G:G,Ρυθμίσεις!C6)</f>
        <v>30</v>
      </c>
      <c r="F6" s="13">
        <f t="shared" si="1"/>
        <v>0</v>
      </c>
      <c r="G6" s="13">
        <f t="shared" si="2"/>
        <v>0</v>
      </c>
      <c r="H6" s="13">
        <f t="shared" si="3"/>
        <v>0</v>
      </c>
      <c r="I6" s="13">
        <f t="shared" si="4"/>
        <v>0</v>
      </c>
      <c r="J6" s="13">
        <f t="shared" si="5"/>
        <v>0</v>
      </c>
      <c r="K6" s="13">
        <f t="shared" si="6"/>
        <v>0</v>
      </c>
      <c r="L6" s="13">
        <f t="shared" si="13"/>
        <v>0</v>
      </c>
      <c r="M6" s="13">
        <f>U6+AC6-ABS('Αφαιρέσεις Βαθμών'!D5)</f>
        <v>0</v>
      </c>
      <c r="N6" s="13">
        <f t="shared" si="7"/>
        <v>0</v>
      </c>
      <c r="O6" s="13">
        <f>SUMPRODUCT(('Αγώνες και Αποτελέσματα'!D$3:D$242=Ρυθμίσεις!C6)*('Αγώνες και Αποτελέσματα'!E$3:E$242&gt;'Αγώνες και Αποτελέσματα'!F$3:F$242))</f>
        <v>0</v>
      </c>
      <c r="P6" s="13">
        <f>SUMPRODUCT(('Αγώνες και Αποτελέσματα'!D$3:D$242=Ρυθμίσεις!C6)*('Αγώνες και Αποτελέσματα'!E$3:E$242='Αγώνες και Αποτελέσματα'!F$3:F$242)*('Αγώνες και Αποτελέσματα'!E$3:E$242&lt;&gt;""))</f>
        <v>0</v>
      </c>
      <c r="Q6" s="13">
        <f>SUMPRODUCT(('Αγώνες και Αποτελέσματα'!D$3:D$242=Ρυθμίσεις!C6)*('Αγώνες και Αποτελέσματα'!E$3:E$242&lt;'Αγώνες και Αποτελέσματα'!F$3:F$242))</f>
        <v>0</v>
      </c>
      <c r="R6" s="13">
        <f>SUMIF('Αγώνες και Αποτελέσματα'!D$3:D$242,Ρυθμίσεις!C6,'Αγώνες και Αποτελέσματα'!E$3:E$242)</f>
        <v>0</v>
      </c>
      <c r="S6" s="13">
        <f>SUMIF('Αγώνες και Αποτελέσματα'!D$3:D$242,Ρυθμίσεις!C6,'Αγώνες και Αποτελέσματα'!F$3:F$242)</f>
        <v>0</v>
      </c>
      <c r="T6" s="13">
        <f t="shared" si="8"/>
        <v>0</v>
      </c>
      <c r="U6" s="13">
        <f t="shared" si="9"/>
        <v>0</v>
      </c>
      <c r="V6" s="13">
        <f t="shared" si="10"/>
        <v>0</v>
      </c>
      <c r="W6" s="13">
        <f>SUMPRODUCT(('Αγώνες και Αποτελέσματα'!G$3:G$242=Ρυθμίσεις!C6)*('Αγώνες και Αποτελέσματα'!E$3:E$242&lt;'Αγώνες και Αποτελέσματα'!F$3:F$242))</f>
        <v>0</v>
      </c>
      <c r="X6" s="13">
        <f>SUMPRODUCT(('Αγώνες και Αποτελέσματα'!G$3:G$242=Ρυθμίσεις!C6)*('Αγώνες και Αποτελέσματα'!E$3:E$242='Αγώνες και Αποτελέσματα'!F$3:F$242)*('Αγώνες και Αποτελέσματα'!F$3:F$242&lt;&gt;""))</f>
        <v>0</v>
      </c>
      <c r="Y6" s="13">
        <f>SUMPRODUCT(('Αγώνες και Αποτελέσματα'!G$3:G$242=Ρυθμίσεις!C6)*('Αγώνες και Αποτελέσματα'!E$3:E$242&gt;'Αγώνες και Αποτελέσματα'!F$3:F$242))</f>
        <v>0</v>
      </c>
      <c r="Z6" s="13">
        <f>SUMIF('Αγώνες και Αποτελέσματα'!G$3:G$242,Ρυθμίσεις!C6,'Αγώνες και Αποτελέσματα'!F$3:F$242)</f>
        <v>0</v>
      </c>
      <c r="AA6" s="13">
        <f>SUMIF('Αγώνες και Αποτελέσματα'!G$3:G$242,Ρυθμίσεις!C6,'Αγώνες και Αποτελέσματα'!E$3:E$242)</f>
        <v>0</v>
      </c>
      <c r="AB6" s="13">
        <f t="shared" si="11"/>
        <v>0</v>
      </c>
      <c r="AC6" s="13">
        <f t="shared" si="12"/>
        <v>0</v>
      </c>
      <c r="AD6" s="13">
        <f t="shared" si="14"/>
        <v>1</v>
      </c>
      <c r="AE6" s="13">
        <f t="shared" si="15"/>
        <v>0</v>
      </c>
      <c r="AF6" s="13">
        <f t="shared" si="16"/>
        <v>0</v>
      </c>
      <c r="AG6" s="13">
        <f t="shared" si="17"/>
        <v>2</v>
      </c>
    </row>
    <row r="7" spans="1:33" x14ac:dyDescent="0.15">
      <c r="B7" s="14">
        <f t="shared" si="0"/>
        <v>4</v>
      </c>
      <c r="C7" s="16" t="str">
        <f>IF('Αρχικές Ρυθμίσεις'!D6&lt;&gt;"",'Αρχικές Ρυθμίσεις'!E6,0)</f>
        <v>ΠΑΟ Κρουσώνα</v>
      </c>
      <c r="D7" s="18">
        <f t="shared" si="18"/>
        <v>13</v>
      </c>
      <c r="E7" s="17">
        <f>COUNTIF('Αγώνες και Αποτελέσματα'!D:D,Ρυθμίσεις!C7)+COUNTIF('Αγώνες και Αποτελέσματα'!G:G,Ρυθμίσεις!C7)</f>
        <v>30</v>
      </c>
      <c r="F7" s="13">
        <f t="shared" si="1"/>
        <v>0</v>
      </c>
      <c r="G7" s="13">
        <f t="shared" si="2"/>
        <v>0</v>
      </c>
      <c r="H7" s="13">
        <f t="shared" si="3"/>
        <v>0</v>
      </c>
      <c r="I7" s="13">
        <f t="shared" si="4"/>
        <v>0</v>
      </c>
      <c r="J7" s="13">
        <f t="shared" si="5"/>
        <v>0</v>
      </c>
      <c r="K7" s="13">
        <f t="shared" si="6"/>
        <v>0</v>
      </c>
      <c r="L7" s="13">
        <f t="shared" si="13"/>
        <v>0</v>
      </c>
      <c r="M7" s="13">
        <f>U7+AC7-ABS('Αφαιρέσεις Βαθμών'!D6)</f>
        <v>0</v>
      </c>
      <c r="N7" s="13">
        <f t="shared" si="7"/>
        <v>0</v>
      </c>
      <c r="O7" s="13">
        <f>SUMPRODUCT(('Αγώνες και Αποτελέσματα'!D$3:D$242=Ρυθμίσεις!C7)*('Αγώνες και Αποτελέσματα'!E$3:E$242&gt;'Αγώνες και Αποτελέσματα'!F$3:F$242))</f>
        <v>0</v>
      </c>
      <c r="P7" s="13">
        <f>SUMPRODUCT(('Αγώνες και Αποτελέσματα'!D$3:D$242=Ρυθμίσεις!C7)*('Αγώνες και Αποτελέσματα'!E$3:E$242='Αγώνες και Αποτελέσματα'!F$3:F$242)*('Αγώνες και Αποτελέσματα'!E$3:E$242&lt;&gt;""))</f>
        <v>0</v>
      </c>
      <c r="Q7" s="13">
        <f>SUMPRODUCT(('Αγώνες και Αποτελέσματα'!D$3:D$242=Ρυθμίσεις!C7)*('Αγώνες και Αποτελέσματα'!E$3:E$242&lt;'Αγώνες και Αποτελέσματα'!F$3:F$242))</f>
        <v>0</v>
      </c>
      <c r="R7" s="13">
        <f>SUMIF('Αγώνες και Αποτελέσματα'!D$3:D$242,Ρυθμίσεις!C7,'Αγώνες και Αποτελέσματα'!E$3:E$242)</f>
        <v>0</v>
      </c>
      <c r="S7" s="13">
        <f>SUMIF('Αγώνες και Αποτελέσματα'!D$3:D$242,Ρυθμίσεις!C7,'Αγώνες και Αποτελέσματα'!F$3:F$242)</f>
        <v>0</v>
      </c>
      <c r="T7" s="13">
        <f t="shared" si="8"/>
        <v>0</v>
      </c>
      <c r="U7" s="13">
        <f t="shared" si="9"/>
        <v>0</v>
      </c>
      <c r="V7" s="13">
        <f t="shared" si="10"/>
        <v>0</v>
      </c>
      <c r="W7" s="13">
        <f>SUMPRODUCT(('Αγώνες και Αποτελέσματα'!G$3:G$242=Ρυθμίσεις!C7)*('Αγώνες και Αποτελέσματα'!E$3:E$242&lt;'Αγώνες και Αποτελέσματα'!F$3:F$242))</f>
        <v>0</v>
      </c>
      <c r="X7" s="13">
        <f>SUMPRODUCT(('Αγώνες και Αποτελέσματα'!G$3:G$242=Ρυθμίσεις!C7)*('Αγώνες και Αποτελέσματα'!E$3:E$242='Αγώνες και Αποτελέσματα'!F$3:F$242)*('Αγώνες και Αποτελέσματα'!F$3:F$242&lt;&gt;""))</f>
        <v>0</v>
      </c>
      <c r="Y7" s="13">
        <f>SUMPRODUCT(('Αγώνες και Αποτελέσματα'!G$3:G$242=Ρυθμίσεις!C7)*('Αγώνες και Αποτελέσματα'!E$3:E$242&gt;'Αγώνες και Αποτελέσματα'!F$3:F$242))</f>
        <v>0</v>
      </c>
      <c r="Z7" s="13">
        <f>SUMIF('Αγώνες και Αποτελέσματα'!G$3:G$242,Ρυθμίσεις!C7,'Αγώνες και Αποτελέσματα'!F$3:F$242)</f>
        <v>0</v>
      </c>
      <c r="AA7" s="13">
        <f>SUMIF('Αγώνες και Αποτελέσματα'!G$3:G$242,Ρυθμίσεις!C7,'Αγώνες και Αποτελέσματα'!E$3:E$242)</f>
        <v>0</v>
      </c>
      <c r="AB7" s="13">
        <f t="shared" si="11"/>
        <v>0</v>
      </c>
      <c r="AC7" s="13">
        <f t="shared" si="12"/>
        <v>0</v>
      </c>
      <c r="AD7" s="13">
        <f t="shared" si="14"/>
        <v>1</v>
      </c>
      <c r="AE7" s="13">
        <f t="shared" si="15"/>
        <v>0</v>
      </c>
      <c r="AF7" s="13">
        <f t="shared" si="16"/>
        <v>0</v>
      </c>
      <c r="AG7" s="13">
        <f t="shared" si="17"/>
        <v>3</v>
      </c>
    </row>
    <row r="8" spans="1:33" x14ac:dyDescent="0.15">
      <c r="B8" s="14">
        <f t="shared" si="0"/>
        <v>5</v>
      </c>
      <c r="C8" s="16" t="str">
        <f>IF('Αρχικές Ρυθμίσεις'!D7&lt;&gt;"",'Αρχικές Ρυθμίσεις'!E7,0)</f>
        <v>Γλυφάδα</v>
      </c>
      <c r="D8" s="18">
        <f t="shared" si="18"/>
        <v>12</v>
      </c>
      <c r="E8" s="17">
        <f>COUNTIF('Αγώνες και Αποτελέσματα'!D:D,Ρυθμίσεις!C8)+COUNTIF('Αγώνες και Αποτελέσματα'!G:G,Ρυθμίσεις!C8)</f>
        <v>4</v>
      </c>
      <c r="F8" s="13">
        <f t="shared" si="1"/>
        <v>0</v>
      </c>
      <c r="G8" s="13">
        <f t="shared" si="2"/>
        <v>0</v>
      </c>
      <c r="H8" s="13">
        <f t="shared" si="3"/>
        <v>0</v>
      </c>
      <c r="I8" s="13">
        <f t="shared" si="4"/>
        <v>0</v>
      </c>
      <c r="J8" s="13">
        <f t="shared" si="5"/>
        <v>0</v>
      </c>
      <c r="K8" s="13">
        <f t="shared" si="6"/>
        <v>0</v>
      </c>
      <c r="L8" s="13">
        <f t="shared" si="13"/>
        <v>0</v>
      </c>
      <c r="M8" s="13">
        <f>U8+AC8-ABS('Αφαιρέσεις Βαθμών'!D7)</f>
        <v>0</v>
      </c>
      <c r="N8" s="13">
        <f t="shared" si="7"/>
        <v>0</v>
      </c>
      <c r="O8" s="13">
        <f>SUMPRODUCT(('Αγώνες και Αποτελέσματα'!D$3:D$242=Ρυθμίσεις!C8)*('Αγώνες και Αποτελέσματα'!E$3:E$242&gt;'Αγώνες και Αποτελέσματα'!F$3:F$242))</f>
        <v>0</v>
      </c>
      <c r="P8" s="13">
        <f>SUMPRODUCT(('Αγώνες και Αποτελέσματα'!D$3:D$242=Ρυθμίσεις!C8)*('Αγώνες και Αποτελέσματα'!E$3:E$242='Αγώνες και Αποτελέσματα'!F$3:F$242)*('Αγώνες και Αποτελέσματα'!E$3:E$242&lt;&gt;""))</f>
        <v>0</v>
      </c>
      <c r="Q8" s="13">
        <f>SUMPRODUCT(('Αγώνες και Αποτελέσματα'!D$3:D$242=Ρυθμίσεις!C8)*('Αγώνες και Αποτελέσματα'!E$3:E$242&lt;'Αγώνες και Αποτελέσματα'!F$3:F$242))</f>
        <v>0</v>
      </c>
      <c r="R8" s="13">
        <f>SUMIF('Αγώνες και Αποτελέσματα'!D$3:D$242,Ρυθμίσεις!C8,'Αγώνες και Αποτελέσματα'!E$3:E$242)</f>
        <v>0</v>
      </c>
      <c r="S8" s="13">
        <f>SUMIF('Αγώνες και Αποτελέσματα'!D$3:D$242,Ρυθμίσεις!C8,'Αγώνες και Αποτελέσματα'!F$3:F$242)</f>
        <v>0</v>
      </c>
      <c r="T8" s="13">
        <f t="shared" si="8"/>
        <v>0</v>
      </c>
      <c r="U8" s="13">
        <f t="shared" si="9"/>
        <v>0</v>
      </c>
      <c r="V8" s="13">
        <f t="shared" si="10"/>
        <v>0</v>
      </c>
      <c r="W8" s="13">
        <f>SUMPRODUCT(('Αγώνες και Αποτελέσματα'!G$3:G$242=Ρυθμίσεις!C8)*('Αγώνες και Αποτελέσματα'!E$3:E$242&lt;'Αγώνες και Αποτελέσματα'!F$3:F$242))</f>
        <v>0</v>
      </c>
      <c r="X8" s="13">
        <f>SUMPRODUCT(('Αγώνες και Αποτελέσματα'!G$3:G$242=Ρυθμίσεις!C8)*('Αγώνες και Αποτελέσματα'!E$3:E$242='Αγώνες και Αποτελέσματα'!F$3:F$242)*('Αγώνες και Αποτελέσματα'!F$3:F$242&lt;&gt;""))</f>
        <v>0</v>
      </c>
      <c r="Y8" s="13">
        <f>SUMPRODUCT(('Αγώνες και Αποτελέσματα'!G$3:G$242=Ρυθμίσεις!C8)*('Αγώνες και Αποτελέσματα'!E$3:E$242&gt;'Αγώνες και Αποτελέσματα'!F$3:F$242))</f>
        <v>0</v>
      </c>
      <c r="Z8" s="13">
        <f>SUMIF('Αγώνες και Αποτελέσματα'!G$3:G$242,Ρυθμίσεις!C8,'Αγώνες και Αποτελέσματα'!F$3:F$242)</f>
        <v>0</v>
      </c>
      <c r="AA8" s="13">
        <f>SUMIF('Αγώνες και Αποτελέσματα'!G$3:G$242,Ρυθμίσεις!C8,'Αγώνες και Αποτελέσματα'!E$3:E$242)</f>
        <v>0</v>
      </c>
      <c r="AB8" s="13">
        <f t="shared" si="11"/>
        <v>0</v>
      </c>
      <c r="AC8" s="13">
        <f t="shared" si="12"/>
        <v>0</v>
      </c>
      <c r="AD8" s="13">
        <f t="shared" si="14"/>
        <v>1</v>
      </c>
      <c r="AE8" s="13">
        <f t="shared" si="15"/>
        <v>0</v>
      </c>
      <c r="AF8" s="13">
        <f t="shared" si="16"/>
        <v>0</v>
      </c>
      <c r="AG8" s="13">
        <f t="shared" si="17"/>
        <v>4</v>
      </c>
    </row>
    <row r="9" spans="1:33" x14ac:dyDescent="0.15">
      <c r="B9" s="14">
        <f t="shared" si="0"/>
        <v>6</v>
      </c>
      <c r="C9" s="16" t="str">
        <f>IF('Αρχικές Ρυθμίσεις'!D8&lt;&gt;"",'Αρχικές Ρυθμίσεις'!E8,0)</f>
        <v>Ηλυσιακός</v>
      </c>
      <c r="D9" s="18">
        <f t="shared" si="18"/>
        <v>11</v>
      </c>
      <c r="E9" s="17">
        <f>COUNTIF('Αγώνες και Αποτελέσματα'!D:D,Ρυθμίσεις!C9)+COUNTIF('Αγώνες και Αποτελέσματα'!G:G,Ρυθμίσεις!C9)</f>
        <v>30</v>
      </c>
      <c r="F9" s="13">
        <f t="shared" si="1"/>
        <v>0</v>
      </c>
      <c r="G9" s="13">
        <f t="shared" si="2"/>
        <v>0</v>
      </c>
      <c r="H9" s="13">
        <f t="shared" si="3"/>
        <v>0</v>
      </c>
      <c r="I9" s="13">
        <f t="shared" si="4"/>
        <v>0</v>
      </c>
      <c r="J9" s="13">
        <f t="shared" si="5"/>
        <v>0</v>
      </c>
      <c r="K9" s="13">
        <f t="shared" si="6"/>
        <v>0</v>
      </c>
      <c r="L9" s="13">
        <f t="shared" si="13"/>
        <v>0</v>
      </c>
      <c r="M9" s="13">
        <f>U9+AC9-ABS('Αφαιρέσεις Βαθμών'!D8)</f>
        <v>0</v>
      </c>
      <c r="N9" s="13">
        <f t="shared" si="7"/>
        <v>0</v>
      </c>
      <c r="O9" s="13">
        <f>SUMPRODUCT(('Αγώνες και Αποτελέσματα'!D$3:D$242=Ρυθμίσεις!C9)*('Αγώνες και Αποτελέσματα'!E$3:E$242&gt;'Αγώνες και Αποτελέσματα'!F$3:F$242))</f>
        <v>0</v>
      </c>
      <c r="P9" s="13">
        <f>SUMPRODUCT(('Αγώνες και Αποτελέσματα'!D$3:D$242=Ρυθμίσεις!C9)*('Αγώνες και Αποτελέσματα'!E$3:E$242='Αγώνες και Αποτελέσματα'!F$3:F$242)*('Αγώνες και Αποτελέσματα'!E$3:E$242&lt;&gt;""))</f>
        <v>0</v>
      </c>
      <c r="Q9" s="13">
        <f>SUMPRODUCT(('Αγώνες και Αποτελέσματα'!D$3:D$242=Ρυθμίσεις!C9)*('Αγώνες και Αποτελέσματα'!E$3:E$242&lt;'Αγώνες και Αποτελέσματα'!F$3:F$242))</f>
        <v>0</v>
      </c>
      <c r="R9" s="13">
        <f>SUMIF('Αγώνες και Αποτελέσματα'!D$3:D$242,Ρυθμίσεις!C9,'Αγώνες και Αποτελέσματα'!E$3:E$242)</f>
        <v>0</v>
      </c>
      <c r="S9" s="13">
        <f>SUMIF('Αγώνες και Αποτελέσματα'!D$3:D$242,Ρυθμίσεις!C9,'Αγώνες και Αποτελέσματα'!F$3:F$242)</f>
        <v>0</v>
      </c>
      <c r="T9" s="13">
        <f t="shared" si="8"/>
        <v>0</v>
      </c>
      <c r="U9" s="13">
        <f t="shared" si="9"/>
        <v>0</v>
      </c>
      <c r="V9" s="13">
        <f t="shared" si="10"/>
        <v>0</v>
      </c>
      <c r="W9" s="13">
        <f>SUMPRODUCT(('Αγώνες και Αποτελέσματα'!G$3:G$242=Ρυθμίσεις!C9)*('Αγώνες και Αποτελέσματα'!E$3:E$242&lt;'Αγώνες και Αποτελέσματα'!F$3:F$242))</f>
        <v>0</v>
      </c>
      <c r="X9" s="13">
        <f>SUMPRODUCT(('Αγώνες και Αποτελέσματα'!G$3:G$242=Ρυθμίσεις!C9)*('Αγώνες και Αποτελέσματα'!E$3:E$242='Αγώνες και Αποτελέσματα'!F$3:F$242)*('Αγώνες και Αποτελέσματα'!F$3:F$242&lt;&gt;""))</f>
        <v>0</v>
      </c>
      <c r="Y9" s="13">
        <f>SUMPRODUCT(('Αγώνες και Αποτελέσματα'!G$3:G$242=Ρυθμίσεις!C9)*('Αγώνες και Αποτελέσματα'!E$3:E$242&gt;'Αγώνες και Αποτελέσματα'!F$3:F$242))</f>
        <v>0</v>
      </c>
      <c r="Z9" s="13">
        <f>SUMIF('Αγώνες και Αποτελέσματα'!G$3:G$242,Ρυθμίσεις!C9,'Αγώνες και Αποτελέσματα'!F$3:F$242)</f>
        <v>0</v>
      </c>
      <c r="AA9" s="13">
        <f>SUMIF('Αγώνες και Αποτελέσματα'!G$3:G$242,Ρυθμίσεις!C9,'Αγώνες και Αποτελέσματα'!E$3:E$242)</f>
        <v>0</v>
      </c>
      <c r="AB9" s="13">
        <f t="shared" si="11"/>
        <v>0</v>
      </c>
      <c r="AC9" s="13">
        <f t="shared" si="12"/>
        <v>0</v>
      </c>
      <c r="AD9" s="13">
        <f t="shared" si="14"/>
        <v>1</v>
      </c>
      <c r="AE9" s="13">
        <f t="shared" si="15"/>
        <v>0</v>
      </c>
      <c r="AF9" s="13">
        <f t="shared" si="16"/>
        <v>0</v>
      </c>
      <c r="AG9" s="13">
        <f t="shared" si="17"/>
        <v>5</v>
      </c>
    </row>
    <row r="10" spans="1:33" x14ac:dyDescent="0.15">
      <c r="B10" s="14">
        <f t="shared" si="0"/>
        <v>7</v>
      </c>
      <c r="C10" s="16" t="str">
        <f>IF('Αρχικές Ρυθμίσεις'!D9&lt;&gt;"",'Αρχικές Ρυθμίσεις'!E9,0)</f>
        <v>Τριγλία Ραφήνας</v>
      </c>
      <c r="D10" s="18">
        <f t="shared" si="18"/>
        <v>10</v>
      </c>
      <c r="E10" s="17">
        <f>COUNTIF('Αγώνες και Αποτελέσματα'!D:D,Ρυθμίσεις!C10)+COUNTIF('Αγώνες και Αποτελέσματα'!G:G,Ρυθμίσεις!C10)</f>
        <v>28</v>
      </c>
      <c r="F10" s="13">
        <f t="shared" si="1"/>
        <v>0</v>
      </c>
      <c r="G10" s="13">
        <f t="shared" si="2"/>
        <v>0</v>
      </c>
      <c r="H10" s="13">
        <f t="shared" si="3"/>
        <v>0</v>
      </c>
      <c r="I10" s="13">
        <f t="shared" si="4"/>
        <v>0</v>
      </c>
      <c r="J10" s="13">
        <f t="shared" si="5"/>
        <v>0</v>
      </c>
      <c r="K10" s="13">
        <f t="shared" si="6"/>
        <v>0</v>
      </c>
      <c r="L10" s="13">
        <f t="shared" si="13"/>
        <v>0</v>
      </c>
      <c r="M10" s="13">
        <f>U10+AC10-ABS('Αφαιρέσεις Βαθμών'!D9)</f>
        <v>0</v>
      </c>
      <c r="N10" s="13">
        <f t="shared" si="7"/>
        <v>0</v>
      </c>
      <c r="O10" s="13">
        <f>SUMPRODUCT(('Αγώνες και Αποτελέσματα'!D$3:D$242=Ρυθμίσεις!C10)*('Αγώνες και Αποτελέσματα'!E$3:E$242&gt;'Αγώνες και Αποτελέσματα'!F$3:F$242))</f>
        <v>0</v>
      </c>
      <c r="P10" s="13">
        <f>SUMPRODUCT(('Αγώνες και Αποτελέσματα'!D$3:D$242=Ρυθμίσεις!C10)*('Αγώνες και Αποτελέσματα'!E$3:E$242='Αγώνες και Αποτελέσματα'!F$3:F$242)*('Αγώνες και Αποτελέσματα'!E$3:E$242&lt;&gt;""))</f>
        <v>0</v>
      </c>
      <c r="Q10" s="13">
        <f>SUMPRODUCT(('Αγώνες και Αποτελέσματα'!D$3:D$242=Ρυθμίσεις!C10)*('Αγώνες και Αποτελέσματα'!E$3:E$242&lt;'Αγώνες και Αποτελέσματα'!F$3:F$242))</f>
        <v>0</v>
      </c>
      <c r="R10" s="13">
        <f>SUMIF('Αγώνες και Αποτελέσματα'!D$3:D$242,Ρυθμίσεις!C10,'Αγώνες και Αποτελέσματα'!E$3:E$242)</f>
        <v>0</v>
      </c>
      <c r="S10" s="13">
        <f>SUMIF('Αγώνες και Αποτελέσματα'!D$3:D$242,Ρυθμίσεις!C10,'Αγώνες και Αποτελέσματα'!F$3:F$242)</f>
        <v>0</v>
      </c>
      <c r="T10" s="13">
        <f t="shared" si="8"/>
        <v>0</v>
      </c>
      <c r="U10" s="13">
        <f t="shared" si="9"/>
        <v>0</v>
      </c>
      <c r="V10" s="13">
        <f t="shared" si="10"/>
        <v>0</v>
      </c>
      <c r="W10" s="13">
        <f>SUMPRODUCT(('Αγώνες και Αποτελέσματα'!G$3:G$242=Ρυθμίσεις!C10)*('Αγώνες και Αποτελέσματα'!E$3:E$242&lt;'Αγώνες και Αποτελέσματα'!F$3:F$242))</f>
        <v>0</v>
      </c>
      <c r="X10" s="13">
        <f>SUMPRODUCT(('Αγώνες και Αποτελέσματα'!G$3:G$242=Ρυθμίσεις!C10)*('Αγώνες και Αποτελέσματα'!E$3:E$242='Αγώνες και Αποτελέσματα'!F$3:F$242)*('Αγώνες και Αποτελέσματα'!F$3:F$242&lt;&gt;""))</f>
        <v>0</v>
      </c>
      <c r="Y10" s="13">
        <f>SUMPRODUCT(('Αγώνες και Αποτελέσματα'!G$3:G$242=Ρυθμίσεις!C10)*('Αγώνες και Αποτελέσματα'!E$3:E$242&gt;'Αγώνες και Αποτελέσματα'!F$3:F$242))</f>
        <v>0</v>
      </c>
      <c r="Z10" s="13">
        <f>SUMIF('Αγώνες και Αποτελέσματα'!G$3:G$242,Ρυθμίσεις!C10,'Αγώνες και Αποτελέσματα'!F$3:F$242)</f>
        <v>0</v>
      </c>
      <c r="AA10" s="13">
        <f>SUMIF('Αγώνες και Αποτελέσματα'!G$3:G$242,Ρυθμίσεις!C10,'Αγώνες και Αποτελέσματα'!E$3:E$242)</f>
        <v>0</v>
      </c>
      <c r="AB10" s="13">
        <f t="shared" si="11"/>
        <v>0</v>
      </c>
      <c r="AC10" s="13">
        <f t="shared" si="12"/>
        <v>0</v>
      </c>
      <c r="AD10" s="13">
        <f t="shared" si="14"/>
        <v>1</v>
      </c>
      <c r="AE10" s="13">
        <f t="shared" si="15"/>
        <v>0</v>
      </c>
      <c r="AF10" s="13">
        <f t="shared" si="16"/>
        <v>0</v>
      </c>
      <c r="AG10" s="13">
        <f t="shared" si="17"/>
        <v>6</v>
      </c>
    </row>
    <row r="11" spans="1:33" x14ac:dyDescent="0.15">
      <c r="B11" s="14">
        <f t="shared" si="0"/>
        <v>8</v>
      </c>
      <c r="C11" s="16" t="str">
        <f>IF('Αρχικές Ρυθμίσεις'!D10&lt;&gt;"",'Αρχικές Ρυθμίσεις'!E10,0)</f>
        <v>Ιάλυσος</v>
      </c>
      <c r="D11" s="18">
        <f t="shared" si="18"/>
        <v>9</v>
      </c>
      <c r="E11" s="17">
        <f>COUNTIF('Αγώνες και Αποτελέσματα'!D:D,Ρυθμίσεις!C11)+COUNTIF('Αγώνες και Αποτελέσματα'!G:G,Ρυθμίσεις!C11)</f>
        <v>30</v>
      </c>
      <c r="F11" s="13">
        <f t="shared" si="1"/>
        <v>0</v>
      </c>
      <c r="G11" s="13">
        <f t="shared" si="2"/>
        <v>0</v>
      </c>
      <c r="H11" s="13">
        <f t="shared" si="3"/>
        <v>0</v>
      </c>
      <c r="I11" s="13">
        <f t="shared" si="4"/>
        <v>0</v>
      </c>
      <c r="J11" s="13">
        <f t="shared" si="5"/>
        <v>0</v>
      </c>
      <c r="K11" s="13">
        <f t="shared" si="6"/>
        <v>0</v>
      </c>
      <c r="L11" s="13">
        <f t="shared" si="13"/>
        <v>0</v>
      </c>
      <c r="M11" s="13">
        <f>U11+AC11-ABS('Αφαιρέσεις Βαθμών'!D10)</f>
        <v>0</v>
      </c>
      <c r="N11" s="13">
        <f t="shared" si="7"/>
        <v>0</v>
      </c>
      <c r="O11" s="13">
        <f>SUMPRODUCT(('Αγώνες και Αποτελέσματα'!D$3:D$242=Ρυθμίσεις!C11)*('Αγώνες και Αποτελέσματα'!E$3:E$242&gt;'Αγώνες και Αποτελέσματα'!F$3:F$242))</f>
        <v>0</v>
      </c>
      <c r="P11" s="13">
        <f>SUMPRODUCT(('Αγώνες και Αποτελέσματα'!D$3:D$242=Ρυθμίσεις!C11)*('Αγώνες και Αποτελέσματα'!E$3:E$242='Αγώνες και Αποτελέσματα'!F$3:F$242)*('Αγώνες και Αποτελέσματα'!E$3:E$242&lt;&gt;""))</f>
        <v>0</v>
      </c>
      <c r="Q11" s="13">
        <f>SUMPRODUCT(('Αγώνες και Αποτελέσματα'!D$3:D$242=Ρυθμίσεις!C11)*('Αγώνες και Αποτελέσματα'!E$3:E$242&lt;'Αγώνες και Αποτελέσματα'!F$3:F$242))</f>
        <v>0</v>
      </c>
      <c r="R11" s="13">
        <f>SUMIF('Αγώνες και Αποτελέσματα'!D$3:D$242,Ρυθμίσεις!C11,'Αγώνες και Αποτελέσματα'!E$3:E$242)</f>
        <v>0</v>
      </c>
      <c r="S11" s="13">
        <f>SUMIF('Αγώνες και Αποτελέσματα'!D$3:D$242,Ρυθμίσεις!C11,'Αγώνες και Αποτελέσματα'!F$3:F$242)</f>
        <v>0</v>
      </c>
      <c r="T11" s="13">
        <f t="shared" si="8"/>
        <v>0</v>
      </c>
      <c r="U11" s="13">
        <f t="shared" si="9"/>
        <v>0</v>
      </c>
      <c r="V11" s="13">
        <f t="shared" si="10"/>
        <v>0</v>
      </c>
      <c r="W11" s="13">
        <f>SUMPRODUCT(('Αγώνες και Αποτελέσματα'!G$3:G$242=Ρυθμίσεις!C11)*('Αγώνες και Αποτελέσματα'!E$3:E$242&lt;'Αγώνες και Αποτελέσματα'!F$3:F$242))</f>
        <v>0</v>
      </c>
      <c r="X11" s="13">
        <f>SUMPRODUCT(('Αγώνες και Αποτελέσματα'!G$3:G$242=Ρυθμίσεις!C11)*('Αγώνες και Αποτελέσματα'!E$3:E$242='Αγώνες και Αποτελέσματα'!F$3:F$242)*('Αγώνες και Αποτελέσματα'!F$3:F$242&lt;&gt;""))</f>
        <v>0</v>
      </c>
      <c r="Y11" s="13">
        <f>SUMPRODUCT(('Αγώνες και Αποτελέσματα'!G$3:G$242=Ρυθμίσεις!C11)*('Αγώνες και Αποτελέσματα'!E$3:E$242&gt;'Αγώνες και Αποτελέσματα'!F$3:F$242))</f>
        <v>0</v>
      </c>
      <c r="Z11" s="13">
        <f>SUMIF('Αγώνες και Αποτελέσματα'!G$3:G$242,Ρυθμίσεις!C11,'Αγώνες και Αποτελέσματα'!F$3:F$242)</f>
        <v>0</v>
      </c>
      <c r="AA11" s="13">
        <f>SUMIF('Αγώνες και Αποτελέσματα'!G$3:G$242,Ρυθμίσεις!C11,'Αγώνες και Αποτελέσματα'!E$3:E$242)</f>
        <v>0</v>
      </c>
      <c r="AB11" s="13">
        <f t="shared" si="11"/>
        <v>0</v>
      </c>
      <c r="AC11" s="13">
        <f t="shared" si="12"/>
        <v>0</v>
      </c>
      <c r="AD11" s="13">
        <f t="shared" si="14"/>
        <v>1</v>
      </c>
      <c r="AE11" s="13">
        <f t="shared" si="15"/>
        <v>0</v>
      </c>
      <c r="AF11" s="13">
        <f t="shared" si="16"/>
        <v>0</v>
      </c>
      <c r="AG11" s="13">
        <f t="shared" si="17"/>
        <v>7</v>
      </c>
    </row>
    <row r="12" spans="1:33" x14ac:dyDescent="0.15">
      <c r="B12" s="14">
        <f t="shared" si="0"/>
        <v>9</v>
      </c>
      <c r="C12" s="16" t="str">
        <f>IF('Αρχικές Ρυθμίσεις'!D11&lt;&gt;"",'Αρχικές Ρυθμίσεις'!E11,0)</f>
        <v>Κηφισιά</v>
      </c>
      <c r="D12" s="18">
        <f t="shared" si="18"/>
        <v>8</v>
      </c>
      <c r="E12" s="17">
        <f>COUNTIF('Αγώνες και Αποτελέσματα'!D:D,Ρυθμίσεις!C12)+COUNTIF('Αγώνες και Αποτελέσματα'!G:G,Ρυθμίσεις!C12)</f>
        <v>30</v>
      </c>
      <c r="F12" s="13">
        <f t="shared" si="1"/>
        <v>0</v>
      </c>
      <c r="G12" s="13">
        <f t="shared" si="2"/>
        <v>0</v>
      </c>
      <c r="H12" s="13">
        <f t="shared" si="3"/>
        <v>0</v>
      </c>
      <c r="I12" s="13">
        <f t="shared" si="4"/>
        <v>0</v>
      </c>
      <c r="J12" s="13">
        <f t="shared" si="5"/>
        <v>0</v>
      </c>
      <c r="K12" s="13">
        <f t="shared" si="6"/>
        <v>0</v>
      </c>
      <c r="L12" s="13">
        <f t="shared" si="13"/>
        <v>0</v>
      </c>
      <c r="M12" s="13">
        <f>U12+AC12-ABS('Αφαιρέσεις Βαθμών'!D11)</f>
        <v>0</v>
      </c>
      <c r="N12" s="13">
        <f t="shared" si="7"/>
        <v>0</v>
      </c>
      <c r="O12" s="13">
        <f>SUMPRODUCT(('Αγώνες και Αποτελέσματα'!D$3:D$242=Ρυθμίσεις!C12)*('Αγώνες και Αποτελέσματα'!E$3:E$242&gt;'Αγώνες και Αποτελέσματα'!F$3:F$242))</f>
        <v>0</v>
      </c>
      <c r="P12" s="13">
        <f>SUMPRODUCT(('Αγώνες και Αποτελέσματα'!D$3:D$242=Ρυθμίσεις!C12)*('Αγώνες και Αποτελέσματα'!E$3:E$242='Αγώνες και Αποτελέσματα'!F$3:F$242)*('Αγώνες και Αποτελέσματα'!E$3:E$242&lt;&gt;""))</f>
        <v>0</v>
      </c>
      <c r="Q12" s="13">
        <f>SUMPRODUCT(('Αγώνες και Αποτελέσματα'!D$3:D$242=Ρυθμίσεις!C12)*('Αγώνες και Αποτελέσματα'!E$3:E$242&lt;'Αγώνες και Αποτελέσματα'!F$3:F$242))</f>
        <v>0</v>
      </c>
      <c r="R12" s="13">
        <f>SUMIF('Αγώνες και Αποτελέσματα'!D$3:D$242,Ρυθμίσεις!C12,'Αγώνες και Αποτελέσματα'!E$3:E$242)</f>
        <v>0</v>
      </c>
      <c r="S12" s="13">
        <f>SUMIF('Αγώνες και Αποτελέσματα'!D$3:D$242,Ρυθμίσεις!C12,'Αγώνες και Αποτελέσματα'!F$3:F$242)</f>
        <v>0</v>
      </c>
      <c r="T12" s="13">
        <f t="shared" si="8"/>
        <v>0</v>
      </c>
      <c r="U12" s="13">
        <f t="shared" si="9"/>
        <v>0</v>
      </c>
      <c r="V12" s="13">
        <f t="shared" si="10"/>
        <v>0</v>
      </c>
      <c r="W12" s="13">
        <f>SUMPRODUCT(('Αγώνες και Αποτελέσματα'!G$3:G$242=Ρυθμίσεις!C12)*('Αγώνες και Αποτελέσματα'!E$3:E$242&lt;'Αγώνες και Αποτελέσματα'!F$3:F$242))</f>
        <v>0</v>
      </c>
      <c r="X12" s="13">
        <f>SUMPRODUCT(('Αγώνες και Αποτελέσματα'!G$3:G$242=Ρυθμίσεις!C12)*('Αγώνες και Αποτελέσματα'!E$3:E$242='Αγώνες και Αποτελέσματα'!F$3:F$242)*('Αγώνες και Αποτελέσματα'!F$3:F$242&lt;&gt;""))</f>
        <v>0</v>
      </c>
      <c r="Y12" s="13">
        <f>SUMPRODUCT(('Αγώνες και Αποτελέσματα'!G$3:G$242=Ρυθμίσεις!C12)*('Αγώνες και Αποτελέσματα'!E$3:E$242&gt;'Αγώνες και Αποτελέσματα'!F$3:F$242))</f>
        <v>0</v>
      </c>
      <c r="Z12" s="13">
        <f>SUMIF('Αγώνες και Αποτελέσματα'!G$3:G$242,Ρυθμίσεις!C12,'Αγώνες και Αποτελέσματα'!F$3:F$242)</f>
        <v>0</v>
      </c>
      <c r="AA12" s="13">
        <f>SUMIF('Αγώνες και Αποτελέσματα'!G$3:G$242,Ρυθμίσεις!C12,'Αγώνες και Αποτελέσματα'!E$3:E$242)</f>
        <v>0</v>
      </c>
      <c r="AB12" s="13">
        <f t="shared" si="11"/>
        <v>0</v>
      </c>
      <c r="AC12" s="13">
        <f t="shared" si="12"/>
        <v>0</v>
      </c>
      <c r="AD12" s="13">
        <f t="shared" si="14"/>
        <v>1</v>
      </c>
      <c r="AE12" s="13">
        <f t="shared" si="15"/>
        <v>0</v>
      </c>
      <c r="AF12" s="13">
        <f t="shared" si="16"/>
        <v>0</v>
      </c>
      <c r="AG12" s="13">
        <f t="shared" si="17"/>
        <v>8</v>
      </c>
    </row>
    <row r="13" spans="1:33" x14ac:dyDescent="0.15">
      <c r="B13" s="14">
        <f t="shared" si="0"/>
        <v>10</v>
      </c>
      <c r="C13" s="16" t="str">
        <f>IF('Αρχικές Ρυθμίσεις'!D12&lt;&gt;"",'Αρχικές Ρυθμίσεις'!E12,0)</f>
        <v>Τράχωνες</v>
      </c>
      <c r="D13" s="18">
        <f t="shared" si="18"/>
        <v>7</v>
      </c>
      <c r="E13" s="17">
        <f>COUNTIF('Αγώνες και Αποτελέσματα'!D:D,Ρυθμίσεις!C13)+COUNTIF('Αγώνες και Αποτελέσματα'!G:G,Ρυθμίσεις!C13)</f>
        <v>30</v>
      </c>
      <c r="F13" s="13">
        <f t="shared" si="1"/>
        <v>0</v>
      </c>
      <c r="G13" s="13">
        <f t="shared" si="2"/>
        <v>0</v>
      </c>
      <c r="H13" s="13">
        <f t="shared" si="3"/>
        <v>0</v>
      </c>
      <c r="I13" s="13">
        <f t="shared" si="4"/>
        <v>0</v>
      </c>
      <c r="J13" s="13">
        <f t="shared" si="5"/>
        <v>0</v>
      </c>
      <c r="K13" s="13">
        <f t="shared" si="6"/>
        <v>0</v>
      </c>
      <c r="L13" s="13">
        <f t="shared" si="13"/>
        <v>0</v>
      </c>
      <c r="M13" s="13">
        <f>U13+AC13-ABS('Αφαιρέσεις Βαθμών'!D12)</f>
        <v>0</v>
      </c>
      <c r="N13" s="13">
        <f t="shared" si="7"/>
        <v>0</v>
      </c>
      <c r="O13" s="13">
        <f>SUMPRODUCT(('Αγώνες και Αποτελέσματα'!D$3:D$242=Ρυθμίσεις!C13)*('Αγώνες και Αποτελέσματα'!E$3:E$242&gt;'Αγώνες και Αποτελέσματα'!F$3:F$242))</f>
        <v>0</v>
      </c>
      <c r="P13" s="13">
        <f>SUMPRODUCT(('Αγώνες και Αποτελέσματα'!D$3:D$242=Ρυθμίσεις!C13)*('Αγώνες και Αποτελέσματα'!E$3:E$242='Αγώνες και Αποτελέσματα'!F$3:F$242)*('Αγώνες και Αποτελέσματα'!E$3:E$242&lt;&gt;""))</f>
        <v>0</v>
      </c>
      <c r="Q13" s="13">
        <f>SUMPRODUCT(('Αγώνες και Αποτελέσματα'!D$3:D$242=Ρυθμίσεις!C13)*('Αγώνες και Αποτελέσματα'!E$3:E$242&lt;'Αγώνες και Αποτελέσματα'!F$3:F$242))</f>
        <v>0</v>
      </c>
      <c r="R13" s="13">
        <f>SUMIF('Αγώνες και Αποτελέσματα'!D$3:D$242,Ρυθμίσεις!C13,'Αγώνες και Αποτελέσματα'!E$3:E$242)</f>
        <v>0</v>
      </c>
      <c r="S13" s="13">
        <f>SUMIF('Αγώνες και Αποτελέσματα'!D$3:D$242,Ρυθμίσεις!C13,'Αγώνες και Αποτελέσματα'!F$3:F$242)</f>
        <v>0</v>
      </c>
      <c r="T13" s="13">
        <f t="shared" si="8"/>
        <v>0</v>
      </c>
      <c r="U13" s="13">
        <f t="shared" si="9"/>
        <v>0</v>
      </c>
      <c r="V13" s="13">
        <f t="shared" si="10"/>
        <v>0</v>
      </c>
      <c r="W13" s="13">
        <f>SUMPRODUCT(('Αγώνες και Αποτελέσματα'!G$3:G$242=Ρυθμίσεις!C13)*('Αγώνες και Αποτελέσματα'!E$3:E$242&lt;'Αγώνες και Αποτελέσματα'!F$3:F$242))</f>
        <v>0</v>
      </c>
      <c r="X13" s="13">
        <f>SUMPRODUCT(('Αγώνες και Αποτελέσματα'!G$3:G$242=Ρυθμίσεις!C13)*('Αγώνες και Αποτελέσματα'!E$3:E$242='Αγώνες και Αποτελέσματα'!F$3:F$242)*('Αγώνες και Αποτελέσματα'!F$3:F$242&lt;&gt;""))</f>
        <v>0</v>
      </c>
      <c r="Y13" s="13">
        <f>SUMPRODUCT(('Αγώνες και Αποτελέσματα'!G$3:G$242=Ρυθμίσεις!C13)*('Αγώνες και Αποτελέσματα'!E$3:E$242&gt;'Αγώνες και Αποτελέσματα'!F$3:F$242))</f>
        <v>0</v>
      </c>
      <c r="Z13" s="13">
        <f>SUMIF('Αγώνες και Αποτελέσματα'!G$3:G$242,Ρυθμίσεις!C13,'Αγώνες και Αποτελέσματα'!F$3:F$242)</f>
        <v>0</v>
      </c>
      <c r="AA13" s="13">
        <f>SUMIF('Αγώνες και Αποτελέσματα'!G$3:G$242,Ρυθμίσεις!C13,'Αγώνες και Αποτελέσματα'!E$3:E$242)</f>
        <v>0</v>
      </c>
      <c r="AB13" s="13">
        <f t="shared" si="11"/>
        <v>0</v>
      </c>
      <c r="AC13" s="13">
        <f t="shared" si="12"/>
        <v>0</v>
      </c>
      <c r="AD13" s="13">
        <f t="shared" si="14"/>
        <v>1</v>
      </c>
      <c r="AE13" s="13">
        <f t="shared" si="15"/>
        <v>0</v>
      </c>
      <c r="AF13" s="13">
        <f t="shared" si="16"/>
        <v>0</v>
      </c>
      <c r="AG13" s="13">
        <f t="shared" si="17"/>
        <v>9</v>
      </c>
    </row>
    <row r="14" spans="1:33" x14ac:dyDescent="0.15">
      <c r="B14" s="14">
        <f t="shared" si="0"/>
        <v>11</v>
      </c>
      <c r="C14" s="16" t="str">
        <f>IF('Αρχικές Ρυθμίσεις'!D13&lt;&gt;"",'Αρχικές Ρυθμίσεις'!E13,0)</f>
        <v>Ατρόμητος Π.</v>
      </c>
      <c r="D14" s="18">
        <f t="shared" si="18"/>
        <v>6</v>
      </c>
      <c r="E14" s="17">
        <f>COUNTIF('Αγώνες και Αποτελέσματα'!D:D,Ρυθμίσεις!C14)+COUNTIF('Αγώνες και Αποτελέσματα'!G:G,Ρυθμίσεις!C14)</f>
        <v>30</v>
      </c>
      <c r="F14" s="13">
        <f t="shared" si="1"/>
        <v>0</v>
      </c>
      <c r="G14" s="13">
        <f t="shared" si="2"/>
        <v>0</v>
      </c>
      <c r="H14" s="13">
        <f t="shared" si="3"/>
        <v>0</v>
      </c>
      <c r="I14" s="13">
        <f t="shared" si="4"/>
        <v>0</v>
      </c>
      <c r="J14" s="13">
        <f t="shared" si="5"/>
        <v>0</v>
      </c>
      <c r="K14" s="13">
        <f t="shared" si="6"/>
        <v>0</v>
      </c>
      <c r="L14" s="13">
        <f t="shared" si="13"/>
        <v>0</v>
      </c>
      <c r="M14" s="13">
        <f>U14+AC14-ABS('Αφαιρέσεις Βαθμών'!D13)</f>
        <v>0</v>
      </c>
      <c r="N14" s="13">
        <f t="shared" si="7"/>
        <v>0</v>
      </c>
      <c r="O14" s="13">
        <f>SUMPRODUCT(('Αγώνες και Αποτελέσματα'!D$3:D$242=Ρυθμίσεις!C14)*('Αγώνες και Αποτελέσματα'!E$3:E$242&gt;'Αγώνες και Αποτελέσματα'!F$3:F$242))</f>
        <v>0</v>
      </c>
      <c r="P14" s="13">
        <f>SUMPRODUCT(('Αγώνες και Αποτελέσματα'!D$3:D$242=Ρυθμίσεις!C14)*('Αγώνες και Αποτελέσματα'!E$3:E$242='Αγώνες και Αποτελέσματα'!F$3:F$242)*('Αγώνες και Αποτελέσματα'!E$3:E$242&lt;&gt;""))</f>
        <v>0</v>
      </c>
      <c r="Q14" s="13">
        <f>SUMPRODUCT(('Αγώνες και Αποτελέσματα'!D$3:D$242=Ρυθμίσεις!C14)*('Αγώνες και Αποτελέσματα'!E$3:E$242&lt;'Αγώνες και Αποτελέσματα'!F$3:F$242))</f>
        <v>0</v>
      </c>
      <c r="R14" s="13">
        <f>SUMIF('Αγώνες και Αποτελέσματα'!D$3:D$242,Ρυθμίσεις!C14,'Αγώνες και Αποτελέσματα'!E$3:E$242)</f>
        <v>0</v>
      </c>
      <c r="S14" s="13">
        <f>SUMIF('Αγώνες και Αποτελέσματα'!D$3:D$242,Ρυθμίσεις!C14,'Αγώνες και Αποτελέσματα'!F$3:F$242)</f>
        <v>0</v>
      </c>
      <c r="T14" s="13">
        <f t="shared" si="8"/>
        <v>0</v>
      </c>
      <c r="U14" s="13">
        <f t="shared" si="9"/>
        <v>0</v>
      </c>
      <c r="V14" s="13">
        <f t="shared" si="10"/>
        <v>0</v>
      </c>
      <c r="W14" s="13">
        <f>SUMPRODUCT(('Αγώνες και Αποτελέσματα'!G$3:G$242=Ρυθμίσεις!C14)*('Αγώνες και Αποτελέσματα'!E$3:E$242&lt;'Αγώνες και Αποτελέσματα'!F$3:F$242))</f>
        <v>0</v>
      </c>
      <c r="X14" s="13">
        <f>SUMPRODUCT(('Αγώνες και Αποτελέσματα'!G$3:G$242=Ρυθμίσεις!C14)*('Αγώνες και Αποτελέσματα'!E$3:E$242='Αγώνες και Αποτελέσματα'!F$3:F$242)*('Αγώνες και Αποτελέσματα'!F$3:F$242&lt;&gt;""))</f>
        <v>0</v>
      </c>
      <c r="Y14" s="13">
        <f>SUMPRODUCT(('Αγώνες και Αποτελέσματα'!G$3:G$242=Ρυθμίσεις!C14)*('Αγώνες και Αποτελέσματα'!E$3:E$242&gt;'Αγώνες και Αποτελέσματα'!F$3:F$242))</f>
        <v>0</v>
      </c>
      <c r="Z14" s="13">
        <f>SUMIF('Αγώνες και Αποτελέσματα'!G$3:G$242,Ρυθμίσεις!C14,'Αγώνες και Αποτελέσματα'!F$3:F$242)</f>
        <v>0</v>
      </c>
      <c r="AA14" s="13">
        <f>SUMIF('Αγώνες και Αποτελέσματα'!G$3:G$242,Ρυθμίσεις!C14,'Αγώνες και Αποτελέσματα'!E$3:E$242)</f>
        <v>0</v>
      </c>
      <c r="AB14" s="13">
        <f t="shared" si="11"/>
        <v>0</v>
      </c>
      <c r="AC14" s="13">
        <f t="shared" si="12"/>
        <v>0</v>
      </c>
      <c r="AD14" s="13">
        <f t="shared" si="14"/>
        <v>1</v>
      </c>
      <c r="AE14" s="13">
        <f t="shared" si="15"/>
        <v>0</v>
      </c>
      <c r="AF14" s="13">
        <f t="shared" si="16"/>
        <v>0</v>
      </c>
      <c r="AG14" s="13">
        <f t="shared" si="17"/>
        <v>10</v>
      </c>
    </row>
    <row r="15" spans="1:33" x14ac:dyDescent="0.15">
      <c r="B15" s="14">
        <f t="shared" si="0"/>
        <v>12</v>
      </c>
      <c r="C15" s="16" t="str">
        <f>IF('Αρχικές Ρυθμίσεις'!D14&lt;&gt;"",'Αρχικές Ρυθμίσεις'!E14,0)</f>
        <v>Φωστήρας</v>
      </c>
      <c r="D15" s="18">
        <f t="shared" si="18"/>
        <v>5</v>
      </c>
      <c r="E15" s="17">
        <f>COUNTIF('Αγώνες και Αποτελέσματα'!D:D,Ρυθμίσεις!C15)+COUNTIF('Αγώνες και Αποτελέσματα'!G:G,Ρυθμίσεις!C15)</f>
        <v>30</v>
      </c>
      <c r="F15" s="13">
        <f t="shared" si="1"/>
        <v>0</v>
      </c>
      <c r="G15" s="13">
        <f t="shared" si="2"/>
        <v>0</v>
      </c>
      <c r="H15" s="13">
        <f t="shared" si="3"/>
        <v>0</v>
      </c>
      <c r="I15" s="13">
        <f t="shared" si="4"/>
        <v>0</v>
      </c>
      <c r="J15" s="13">
        <f t="shared" si="5"/>
        <v>0</v>
      </c>
      <c r="K15" s="13">
        <f t="shared" si="6"/>
        <v>0</v>
      </c>
      <c r="L15" s="13">
        <f t="shared" si="13"/>
        <v>0</v>
      </c>
      <c r="M15" s="13">
        <f>U15+AC15-ABS('Αφαιρέσεις Βαθμών'!D14)</f>
        <v>0</v>
      </c>
      <c r="N15" s="13">
        <f t="shared" si="7"/>
        <v>0</v>
      </c>
      <c r="O15" s="13">
        <f>SUMPRODUCT(('Αγώνες και Αποτελέσματα'!D$3:D$242=Ρυθμίσεις!C15)*('Αγώνες και Αποτελέσματα'!E$3:E$242&gt;'Αγώνες και Αποτελέσματα'!F$3:F$242))</f>
        <v>0</v>
      </c>
      <c r="P15" s="13">
        <f>SUMPRODUCT(('Αγώνες και Αποτελέσματα'!D$3:D$242=Ρυθμίσεις!C15)*('Αγώνες και Αποτελέσματα'!E$3:E$242='Αγώνες και Αποτελέσματα'!F$3:F$242)*('Αγώνες και Αποτελέσματα'!E$3:E$242&lt;&gt;""))</f>
        <v>0</v>
      </c>
      <c r="Q15" s="13">
        <f>SUMPRODUCT(('Αγώνες και Αποτελέσματα'!D$3:D$242=Ρυθμίσεις!C15)*('Αγώνες και Αποτελέσματα'!E$3:E$242&lt;'Αγώνες και Αποτελέσματα'!F$3:F$242))</f>
        <v>0</v>
      </c>
      <c r="R15" s="13">
        <f>SUMIF('Αγώνες και Αποτελέσματα'!D$3:D$242,Ρυθμίσεις!C15,'Αγώνες και Αποτελέσματα'!E$3:E$242)</f>
        <v>0</v>
      </c>
      <c r="S15" s="13">
        <f>SUMIF('Αγώνες και Αποτελέσματα'!D$3:D$242,Ρυθμίσεις!C15,'Αγώνες και Αποτελέσματα'!F$3:F$242)</f>
        <v>0</v>
      </c>
      <c r="T15" s="13">
        <f t="shared" si="8"/>
        <v>0</v>
      </c>
      <c r="U15" s="13">
        <f t="shared" si="9"/>
        <v>0</v>
      </c>
      <c r="V15" s="13">
        <f t="shared" si="10"/>
        <v>0</v>
      </c>
      <c r="W15" s="13">
        <f>SUMPRODUCT(('Αγώνες και Αποτελέσματα'!G$3:G$242=Ρυθμίσεις!C15)*('Αγώνες και Αποτελέσματα'!E$3:E$242&lt;'Αγώνες και Αποτελέσματα'!F$3:F$242))</f>
        <v>0</v>
      </c>
      <c r="X15" s="13">
        <f>SUMPRODUCT(('Αγώνες και Αποτελέσματα'!G$3:G$242=Ρυθμίσεις!C15)*('Αγώνες και Αποτελέσματα'!E$3:E$242='Αγώνες και Αποτελέσματα'!F$3:F$242)*('Αγώνες και Αποτελέσματα'!F$3:F$242&lt;&gt;""))</f>
        <v>0</v>
      </c>
      <c r="Y15" s="13">
        <f>SUMPRODUCT(('Αγώνες και Αποτελέσματα'!G$3:G$242=Ρυθμίσεις!C15)*('Αγώνες και Αποτελέσματα'!E$3:E$242&gt;'Αγώνες και Αποτελέσματα'!F$3:F$242))</f>
        <v>0</v>
      </c>
      <c r="Z15" s="13">
        <f>SUMIF('Αγώνες και Αποτελέσματα'!G$3:G$242,Ρυθμίσεις!C15,'Αγώνες και Αποτελέσματα'!F$3:F$242)</f>
        <v>0</v>
      </c>
      <c r="AA15" s="13">
        <f>SUMIF('Αγώνες και Αποτελέσματα'!G$3:G$242,Ρυθμίσεις!C15,'Αγώνες και Αποτελέσματα'!E$3:E$242)</f>
        <v>0</v>
      </c>
      <c r="AB15" s="13">
        <f t="shared" si="11"/>
        <v>0</v>
      </c>
      <c r="AC15" s="13">
        <f t="shared" si="12"/>
        <v>0</v>
      </c>
      <c r="AD15" s="13">
        <f t="shared" si="14"/>
        <v>1</v>
      </c>
      <c r="AE15" s="13">
        <f t="shared" si="15"/>
        <v>0</v>
      </c>
      <c r="AF15" s="13">
        <f t="shared" si="16"/>
        <v>0</v>
      </c>
      <c r="AG15" s="13">
        <f t="shared" si="17"/>
        <v>11</v>
      </c>
    </row>
    <row r="16" spans="1:33" x14ac:dyDescent="0.15">
      <c r="B16" s="14">
        <f t="shared" si="0"/>
        <v>13</v>
      </c>
      <c r="C16" s="16" t="str">
        <f>IF('Αρχικές Ρυθμίσεις'!D15&lt;&gt;"",'Αρχικές Ρυθμίσεις'!E15,0)</f>
        <v>Ερμής Ζωνιανών</v>
      </c>
      <c r="D16" s="18">
        <f t="shared" si="18"/>
        <v>4</v>
      </c>
      <c r="E16" s="17">
        <f>COUNTIF('Αγώνες και Αποτελέσματα'!D:D,Ρυθμίσεις!C16)+COUNTIF('Αγώνες και Αποτελέσματα'!G:G,Ρυθμίσεις!C16)</f>
        <v>30</v>
      </c>
      <c r="F16" s="13">
        <f t="shared" si="1"/>
        <v>0</v>
      </c>
      <c r="G16" s="13">
        <f t="shared" si="2"/>
        <v>0</v>
      </c>
      <c r="H16" s="13">
        <f t="shared" si="3"/>
        <v>0</v>
      </c>
      <c r="I16" s="13">
        <f t="shared" si="4"/>
        <v>0</v>
      </c>
      <c r="J16" s="13">
        <f t="shared" si="5"/>
        <v>0</v>
      </c>
      <c r="K16" s="13">
        <f t="shared" si="6"/>
        <v>0</v>
      </c>
      <c r="L16" s="13">
        <f t="shared" si="13"/>
        <v>0</v>
      </c>
      <c r="M16" s="13">
        <f>U16+AC16-ABS('Αφαιρέσεις Βαθμών'!D15)</f>
        <v>0</v>
      </c>
      <c r="N16" s="13">
        <f t="shared" si="7"/>
        <v>0</v>
      </c>
      <c r="O16" s="13">
        <f>SUMPRODUCT(('Αγώνες και Αποτελέσματα'!D$3:D$242=Ρυθμίσεις!C16)*('Αγώνες και Αποτελέσματα'!E$3:E$242&gt;'Αγώνες και Αποτελέσματα'!F$3:F$242))</f>
        <v>0</v>
      </c>
      <c r="P16" s="13">
        <f>SUMPRODUCT(('Αγώνες και Αποτελέσματα'!D$3:D$242=Ρυθμίσεις!C16)*('Αγώνες και Αποτελέσματα'!E$3:E$242='Αγώνες και Αποτελέσματα'!F$3:F$242)*('Αγώνες και Αποτελέσματα'!E$3:E$242&lt;&gt;""))</f>
        <v>0</v>
      </c>
      <c r="Q16" s="13">
        <f>SUMPRODUCT(('Αγώνες και Αποτελέσματα'!D$3:D$242=Ρυθμίσεις!C16)*('Αγώνες και Αποτελέσματα'!E$3:E$242&lt;'Αγώνες και Αποτελέσματα'!F$3:F$242))</f>
        <v>0</v>
      </c>
      <c r="R16" s="13">
        <f>SUMIF('Αγώνες και Αποτελέσματα'!D$3:D$242,Ρυθμίσεις!C16,'Αγώνες και Αποτελέσματα'!E$3:E$242)</f>
        <v>0</v>
      </c>
      <c r="S16" s="13">
        <f>SUMIF('Αγώνες και Αποτελέσματα'!D$3:D$242,Ρυθμίσεις!C16,'Αγώνες και Αποτελέσματα'!F$3:F$242)</f>
        <v>0</v>
      </c>
      <c r="T16" s="13">
        <f t="shared" si="8"/>
        <v>0</v>
      </c>
      <c r="U16" s="13">
        <f t="shared" si="9"/>
        <v>0</v>
      </c>
      <c r="V16" s="13">
        <f t="shared" si="10"/>
        <v>0</v>
      </c>
      <c r="W16" s="13">
        <f>SUMPRODUCT(('Αγώνες και Αποτελέσματα'!G$3:G$242=Ρυθμίσεις!C16)*('Αγώνες και Αποτελέσματα'!E$3:E$242&lt;'Αγώνες και Αποτελέσματα'!F$3:F$242))</f>
        <v>0</v>
      </c>
      <c r="X16" s="13">
        <f>SUMPRODUCT(('Αγώνες και Αποτελέσματα'!G$3:G$242=Ρυθμίσεις!C16)*('Αγώνες και Αποτελέσματα'!E$3:E$242='Αγώνες και Αποτελέσματα'!F$3:F$242)*('Αγώνες και Αποτελέσματα'!F$3:F$242&lt;&gt;""))</f>
        <v>0</v>
      </c>
      <c r="Y16" s="13">
        <f>SUMPRODUCT(('Αγώνες και Αποτελέσματα'!G$3:G$242=Ρυθμίσεις!C16)*('Αγώνες και Αποτελέσματα'!E$3:E$242&gt;'Αγώνες και Αποτελέσματα'!F$3:F$242))</f>
        <v>0</v>
      </c>
      <c r="Z16" s="13">
        <f>SUMIF('Αγώνες και Αποτελέσματα'!G$3:G$242,Ρυθμίσεις!C16,'Αγώνες και Αποτελέσματα'!F$3:F$242)</f>
        <v>0</v>
      </c>
      <c r="AA16" s="13">
        <f>SUMIF('Αγώνες και Αποτελέσματα'!G$3:G$242,Ρυθμίσεις!C16,'Αγώνες και Αποτελέσματα'!E$3:E$242)</f>
        <v>0</v>
      </c>
      <c r="AB16" s="13">
        <f t="shared" si="11"/>
        <v>0</v>
      </c>
      <c r="AC16" s="13">
        <f t="shared" si="12"/>
        <v>0</v>
      </c>
      <c r="AD16" s="13">
        <f t="shared" si="14"/>
        <v>1</v>
      </c>
      <c r="AE16" s="13">
        <f t="shared" si="15"/>
        <v>0</v>
      </c>
      <c r="AF16" s="13">
        <f t="shared" si="16"/>
        <v>0</v>
      </c>
      <c r="AG16" s="13">
        <f t="shared" si="17"/>
        <v>12</v>
      </c>
    </row>
    <row r="17" spans="2:33" x14ac:dyDescent="0.15">
      <c r="B17" s="14">
        <f t="shared" si="0"/>
        <v>14</v>
      </c>
      <c r="C17" s="16" t="str">
        <f>IF('Αρχικές Ρυθμίσεις'!D16&lt;&gt;"",'Αρχικές Ρυθμίσεις'!E16,0)</f>
        <v>Επισκοπή</v>
      </c>
      <c r="D17" s="18">
        <f t="shared" si="18"/>
        <v>3</v>
      </c>
      <c r="E17" s="17">
        <f>COUNTIF('Αγώνες και Αποτελέσματα'!D:D,Ρυθμίσεις!C17)+COUNTIF('Αγώνες και Αποτελέσματα'!G:G,Ρυθμίσεις!C17)</f>
        <v>30</v>
      </c>
      <c r="F17" s="13">
        <f t="shared" si="1"/>
        <v>0</v>
      </c>
      <c r="G17" s="13">
        <f t="shared" si="2"/>
        <v>0</v>
      </c>
      <c r="H17" s="13">
        <f t="shared" si="3"/>
        <v>0</v>
      </c>
      <c r="I17" s="13">
        <f t="shared" si="4"/>
        <v>0</v>
      </c>
      <c r="J17" s="13">
        <f t="shared" si="5"/>
        <v>0</v>
      </c>
      <c r="K17" s="13">
        <f t="shared" si="6"/>
        <v>0</v>
      </c>
      <c r="L17" s="13">
        <f t="shared" si="13"/>
        <v>0</v>
      </c>
      <c r="M17" s="13">
        <f>U17+AC17-ABS('Αφαιρέσεις Βαθμών'!D16)</f>
        <v>0</v>
      </c>
      <c r="N17" s="13">
        <f t="shared" si="7"/>
        <v>0</v>
      </c>
      <c r="O17" s="13">
        <f>SUMPRODUCT(('Αγώνες και Αποτελέσματα'!D$3:D$242=Ρυθμίσεις!C17)*('Αγώνες και Αποτελέσματα'!E$3:E$242&gt;'Αγώνες και Αποτελέσματα'!F$3:F$242))</f>
        <v>0</v>
      </c>
      <c r="P17" s="13">
        <f>SUMPRODUCT(('Αγώνες και Αποτελέσματα'!D$3:D$242=Ρυθμίσεις!C17)*('Αγώνες και Αποτελέσματα'!E$3:E$242='Αγώνες και Αποτελέσματα'!F$3:F$242)*('Αγώνες και Αποτελέσματα'!E$3:E$242&lt;&gt;""))</f>
        <v>0</v>
      </c>
      <c r="Q17" s="13">
        <f>SUMPRODUCT(('Αγώνες και Αποτελέσματα'!D$3:D$242=Ρυθμίσεις!C17)*('Αγώνες και Αποτελέσματα'!E$3:E$242&lt;'Αγώνες και Αποτελέσματα'!F$3:F$242))</f>
        <v>0</v>
      </c>
      <c r="R17" s="13">
        <f>SUMIF('Αγώνες και Αποτελέσματα'!D$3:D$242,Ρυθμίσεις!C17,'Αγώνες και Αποτελέσματα'!E$3:E$242)</f>
        <v>0</v>
      </c>
      <c r="S17" s="13">
        <f>SUMIF('Αγώνες και Αποτελέσματα'!D$3:D$242,Ρυθμίσεις!C17,'Αγώνες και Αποτελέσματα'!F$3:F$242)</f>
        <v>0</v>
      </c>
      <c r="T17" s="13">
        <f t="shared" si="8"/>
        <v>0</v>
      </c>
      <c r="U17" s="13">
        <f t="shared" si="9"/>
        <v>0</v>
      </c>
      <c r="V17" s="13">
        <f t="shared" si="10"/>
        <v>0</v>
      </c>
      <c r="W17" s="13">
        <f>SUMPRODUCT(('Αγώνες και Αποτελέσματα'!G$3:G$242=Ρυθμίσεις!C17)*('Αγώνες και Αποτελέσματα'!E$3:E$242&lt;'Αγώνες και Αποτελέσματα'!F$3:F$242))</f>
        <v>0</v>
      </c>
      <c r="X17" s="13">
        <f>SUMPRODUCT(('Αγώνες και Αποτελέσματα'!G$3:G$242=Ρυθμίσεις!C17)*('Αγώνες και Αποτελέσματα'!E$3:E$242='Αγώνες και Αποτελέσματα'!F$3:F$242)*('Αγώνες και Αποτελέσματα'!F$3:F$242&lt;&gt;""))</f>
        <v>0</v>
      </c>
      <c r="Y17" s="13">
        <f>SUMPRODUCT(('Αγώνες και Αποτελέσματα'!G$3:G$242=Ρυθμίσεις!C17)*('Αγώνες και Αποτελέσματα'!E$3:E$242&gt;'Αγώνες και Αποτελέσματα'!F$3:F$242))</f>
        <v>0</v>
      </c>
      <c r="Z17" s="13">
        <f>SUMIF('Αγώνες και Αποτελέσματα'!G$3:G$242,Ρυθμίσεις!C17,'Αγώνες και Αποτελέσματα'!F$3:F$242)</f>
        <v>0</v>
      </c>
      <c r="AA17" s="13">
        <f>SUMIF('Αγώνες και Αποτελέσματα'!G$3:G$242,Ρυθμίσεις!C17,'Αγώνες και Αποτελέσματα'!E$3:E$242)</f>
        <v>0</v>
      </c>
      <c r="AB17" s="13">
        <f t="shared" si="11"/>
        <v>0</v>
      </c>
      <c r="AC17" s="13">
        <f t="shared" si="12"/>
        <v>0</v>
      </c>
      <c r="AD17" s="13">
        <f t="shared" si="14"/>
        <v>1</v>
      </c>
      <c r="AE17" s="13">
        <f t="shared" si="15"/>
        <v>0</v>
      </c>
      <c r="AF17" s="13">
        <f t="shared" si="16"/>
        <v>0</v>
      </c>
      <c r="AG17" s="13">
        <f t="shared" si="17"/>
        <v>13</v>
      </c>
    </row>
    <row r="18" spans="2:33" x14ac:dyDescent="0.15">
      <c r="B18" s="14">
        <f t="shared" si="0"/>
        <v>15</v>
      </c>
      <c r="C18" s="16" t="str">
        <f>IF('Αρχικές Ρυθμίσεις'!D17&lt;&gt;"",'Αρχικές Ρυθμίσεις'!E17,0)</f>
        <v>Ηράκλειο</v>
      </c>
      <c r="D18" s="18">
        <f t="shared" si="18"/>
        <v>2</v>
      </c>
      <c r="E18" s="17">
        <f>COUNTIF('Αγώνες και Αποτελέσματα'!D:D,Ρυθμίσεις!C18)+COUNTIF('Αγώνες και Αποτελέσματα'!G:G,Ρυθμίσεις!C18)</f>
        <v>30</v>
      </c>
      <c r="F18" s="13">
        <f t="shared" si="1"/>
        <v>0</v>
      </c>
      <c r="G18" s="13">
        <f t="shared" si="2"/>
        <v>0</v>
      </c>
      <c r="H18" s="13">
        <f t="shared" si="3"/>
        <v>0</v>
      </c>
      <c r="I18" s="13">
        <f t="shared" si="4"/>
        <v>0</v>
      </c>
      <c r="J18" s="13">
        <f t="shared" si="5"/>
        <v>0</v>
      </c>
      <c r="K18" s="13">
        <f t="shared" si="6"/>
        <v>0</v>
      </c>
      <c r="L18" s="13">
        <f t="shared" si="13"/>
        <v>0</v>
      </c>
      <c r="M18" s="13">
        <f>U18+AC18-ABS('Αφαιρέσεις Βαθμών'!D17)</f>
        <v>0</v>
      </c>
      <c r="N18" s="13">
        <f t="shared" si="7"/>
        <v>0</v>
      </c>
      <c r="O18" s="13">
        <f>SUMPRODUCT(('Αγώνες και Αποτελέσματα'!D$3:D$242=Ρυθμίσεις!C18)*('Αγώνες και Αποτελέσματα'!E$3:E$242&gt;'Αγώνες και Αποτελέσματα'!F$3:F$242))</f>
        <v>0</v>
      </c>
      <c r="P18" s="13">
        <f>SUMPRODUCT(('Αγώνες και Αποτελέσματα'!D$3:D$242=Ρυθμίσεις!C18)*('Αγώνες και Αποτελέσματα'!E$3:E$242='Αγώνες και Αποτελέσματα'!F$3:F$242)*('Αγώνες και Αποτελέσματα'!E$3:E$242&lt;&gt;""))</f>
        <v>0</v>
      </c>
      <c r="Q18" s="13">
        <f>SUMPRODUCT(('Αγώνες και Αποτελέσματα'!D$3:D$242=Ρυθμίσεις!C18)*('Αγώνες και Αποτελέσματα'!E$3:E$242&lt;'Αγώνες και Αποτελέσματα'!F$3:F$242))</f>
        <v>0</v>
      </c>
      <c r="R18" s="13">
        <f>SUMIF('Αγώνες και Αποτελέσματα'!D$3:D$242,Ρυθμίσεις!C18,'Αγώνες και Αποτελέσματα'!E$3:E$242)</f>
        <v>0</v>
      </c>
      <c r="S18" s="13">
        <f>SUMIF('Αγώνες και Αποτελέσματα'!D$3:D$242,Ρυθμίσεις!C18,'Αγώνες και Αποτελέσματα'!F$3:F$242)</f>
        <v>0</v>
      </c>
      <c r="T18" s="13">
        <f t="shared" si="8"/>
        <v>0</v>
      </c>
      <c r="U18" s="13">
        <f t="shared" si="9"/>
        <v>0</v>
      </c>
      <c r="V18" s="13">
        <f t="shared" si="10"/>
        <v>0</v>
      </c>
      <c r="W18" s="13">
        <f>SUMPRODUCT(('Αγώνες και Αποτελέσματα'!G$3:G$242=Ρυθμίσεις!C18)*('Αγώνες και Αποτελέσματα'!E$3:E$242&lt;'Αγώνες και Αποτελέσματα'!F$3:F$242))</f>
        <v>0</v>
      </c>
      <c r="X18" s="13">
        <f>SUMPRODUCT(('Αγώνες και Αποτελέσματα'!G$3:G$242=Ρυθμίσεις!C18)*('Αγώνες και Αποτελέσματα'!E$3:E$242='Αγώνες και Αποτελέσματα'!F$3:F$242)*('Αγώνες και Αποτελέσματα'!F$3:F$242&lt;&gt;""))</f>
        <v>0</v>
      </c>
      <c r="Y18" s="13">
        <f>SUMPRODUCT(('Αγώνες και Αποτελέσματα'!G$3:G$242=Ρυθμίσεις!C18)*('Αγώνες και Αποτελέσματα'!E$3:E$242&gt;'Αγώνες και Αποτελέσματα'!F$3:F$242))</f>
        <v>0</v>
      </c>
      <c r="Z18" s="13">
        <f>SUMIF('Αγώνες και Αποτελέσματα'!G$3:G$242,Ρυθμίσεις!C18,'Αγώνες και Αποτελέσματα'!F$3:F$242)</f>
        <v>0</v>
      </c>
      <c r="AA18" s="13">
        <f>SUMIF('Αγώνες και Αποτελέσματα'!G$3:G$242,Ρυθμίσεις!C18,'Αγώνες και Αποτελέσματα'!E$3:E$242)</f>
        <v>0</v>
      </c>
      <c r="AB18" s="13">
        <f t="shared" si="11"/>
        <v>0</v>
      </c>
      <c r="AC18" s="13">
        <f t="shared" si="12"/>
        <v>0</v>
      </c>
      <c r="AD18" s="13">
        <f t="shared" si="14"/>
        <v>1</v>
      </c>
      <c r="AE18" s="13">
        <f t="shared" si="15"/>
        <v>0</v>
      </c>
      <c r="AF18" s="13">
        <f t="shared" si="16"/>
        <v>0</v>
      </c>
      <c r="AG18" s="13">
        <f t="shared" si="17"/>
        <v>14</v>
      </c>
    </row>
    <row r="19" spans="2:33" x14ac:dyDescent="0.15">
      <c r="B19" s="14">
        <f t="shared" si="0"/>
        <v>16</v>
      </c>
      <c r="C19" s="16" t="str">
        <f>IF('Αρχικές Ρυθμίσεις'!D18&lt;&gt;"",'Αρχικές Ρυθμίσεις'!E18,0)</f>
        <v>ΟΦΗ</v>
      </c>
      <c r="D19" s="18">
        <f t="shared" si="18"/>
        <v>1</v>
      </c>
      <c r="E19" s="17">
        <f>COUNTIF('Αγώνες και Αποτελέσματα'!D:D,Ρυθμίσεις!C19)+COUNTIF('Αγώνες και Αποτελέσματα'!G:G,Ρυθμίσεις!C19)</f>
        <v>30</v>
      </c>
      <c r="F19" s="13">
        <f t="shared" si="1"/>
        <v>0</v>
      </c>
      <c r="G19" s="13">
        <f t="shared" si="2"/>
        <v>0</v>
      </c>
      <c r="H19" s="13">
        <f t="shared" si="3"/>
        <v>0</v>
      </c>
      <c r="I19" s="13">
        <f t="shared" si="4"/>
        <v>0</v>
      </c>
      <c r="J19" s="13">
        <f t="shared" si="5"/>
        <v>0</v>
      </c>
      <c r="K19" s="13">
        <f t="shared" si="6"/>
        <v>0</v>
      </c>
      <c r="L19" s="13">
        <f t="shared" si="13"/>
        <v>0</v>
      </c>
      <c r="M19" s="13">
        <f>U19+AC19-ABS('Αφαιρέσεις Βαθμών'!D18)</f>
        <v>0</v>
      </c>
      <c r="N19" s="13">
        <f t="shared" si="7"/>
        <v>0</v>
      </c>
      <c r="O19" s="13">
        <f>SUMPRODUCT(('Αγώνες και Αποτελέσματα'!D$3:D$242=Ρυθμίσεις!C19)*('Αγώνες και Αποτελέσματα'!E$3:E$242&gt;'Αγώνες και Αποτελέσματα'!F$3:F$242))</f>
        <v>0</v>
      </c>
      <c r="P19" s="13">
        <f>SUMPRODUCT(('Αγώνες και Αποτελέσματα'!D$3:D$242=Ρυθμίσεις!C19)*('Αγώνες και Αποτελέσματα'!E$3:E$242='Αγώνες και Αποτελέσματα'!F$3:F$242)*('Αγώνες και Αποτελέσματα'!E$3:E$242&lt;&gt;""))</f>
        <v>0</v>
      </c>
      <c r="Q19" s="13">
        <f>SUMPRODUCT(('Αγώνες και Αποτελέσματα'!D$3:D$242=Ρυθμίσεις!C19)*('Αγώνες και Αποτελέσματα'!E$3:E$242&lt;'Αγώνες και Αποτελέσματα'!F$3:F$242))</f>
        <v>0</v>
      </c>
      <c r="R19" s="13">
        <f>SUMIF('Αγώνες και Αποτελέσματα'!D$3:D$242,Ρυθμίσεις!C19,'Αγώνες και Αποτελέσματα'!E$3:E$242)</f>
        <v>0</v>
      </c>
      <c r="S19" s="13">
        <f>SUMIF('Αγώνες και Αποτελέσματα'!D$3:D$242,Ρυθμίσεις!C19,'Αγώνες και Αποτελέσματα'!F$3:F$242)</f>
        <v>0</v>
      </c>
      <c r="T19" s="13">
        <f t="shared" si="8"/>
        <v>0</v>
      </c>
      <c r="U19" s="13">
        <f t="shared" si="9"/>
        <v>0</v>
      </c>
      <c r="V19" s="13">
        <f t="shared" si="10"/>
        <v>0</v>
      </c>
      <c r="W19" s="13">
        <f>SUMPRODUCT(('Αγώνες και Αποτελέσματα'!G$3:G$242=Ρυθμίσεις!C19)*('Αγώνες και Αποτελέσματα'!E$3:E$242&lt;'Αγώνες και Αποτελέσματα'!F$3:F$242))</f>
        <v>0</v>
      </c>
      <c r="X19" s="13">
        <f>SUMPRODUCT(('Αγώνες και Αποτελέσματα'!G$3:G$242=Ρυθμίσεις!C19)*('Αγώνες και Αποτελέσματα'!E$3:E$242='Αγώνες και Αποτελέσματα'!F$3:F$242)*('Αγώνες και Αποτελέσματα'!F$3:F$242&lt;&gt;""))</f>
        <v>0</v>
      </c>
      <c r="Y19" s="13">
        <f>SUMPRODUCT(('Αγώνες και Αποτελέσματα'!G$3:G$242=Ρυθμίσεις!C19)*('Αγώνες και Αποτελέσματα'!E$3:E$242&gt;'Αγώνες και Αποτελέσματα'!F$3:F$242))</f>
        <v>0</v>
      </c>
      <c r="Z19" s="13">
        <f>SUMIF('Αγώνες και Αποτελέσματα'!G$3:G$242,Ρυθμίσεις!C19,'Αγώνες και Αποτελέσματα'!F$3:F$242)</f>
        <v>0</v>
      </c>
      <c r="AA19" s="13">
        <f>SUMIF('Αγώνες και Αποτελέσματα'!G$3:G$242,Ρυθμίσεις!C19,'Αγώνες και Αποτελέσματα'!E$3:E$242)</f>
        <v>0</v>
      </c>
      <c r="AB19" s="13">
        <f t="shared" si="11"/>
        <v>0</v>
      </c>
      <c r="AC19" s="13">
        <f t="shared" si="12"/>
        <v>0</v>
      </c>
      <c r="AD19" s="13">
        <f t="shared" si="14"/>
        <v>1</v>
      </c>
      <c r="AE19" s="13">
        <f t="shared" si="15"/>
        <v>0</v>
      </c>
      <c r="AF19" s="13">
        <f t="shared" si="16"/>
        <v>0</v>
      </c>
      <c r="AG19" s="13">
        <f t="shared" si="17"/>
        <v>15</v>
      </c>
    </row>
    <row r="20" spans="2:33" x14ac:dyDescent="0.15">
      <c r="B20" s="14">
        <f t="shared" si="0"/>
        <v>17</v>
      </c>
      <c r="C20" s="16">
        <f>IF('Αρχικές Ρυθμίσεις'!D19&lt;&gt;"",'Αρχικές Ρυθμίσεις'!E19,0)</f>
        <v>0</v>
      </c>
      <c r="D20" s="18">
        <f t="shared" si="18"/>
        <v>0</v>
      </c>
      <c r="E20" s="17">
        <f>COUNTIF('Αγώνες και Αποτελέσματα'!D:D,Ρυθμίσεις!C20)+COUNTIF('Αγώνες και Αποτελέσματα'!G:G,Ρυθμίσεις!C20)</f>
        <v>0</v>
      </c>
      <c r="F20" s="13">
        <f t="shared" si="1"/>
        <v>0</v>
      </c>
      <c r="G20" s="13">
        <f t="shared" si="2"/>
        <v>0</v>
      </c>
      <c r="H20" s="13">
        <f t="shared" si="3"/>
        <v>0</v>
      </c>
      <c r="I20" s="13">
        <f t="shared" si="4"/>
        <v>0</v>
      </c>
      <c r="J20" s="13">
        <f t="shared" si="5"/>
        <v>0</v>
      </c>
      <c r="K20" s="13">
        <f t="shared" si="6"/>
        <v>0</v>
      </c>
      <c r="L20" s="13">
        <f t="shared" si="13"/>
        <v>-100</v>
      </c>
      <c r="M20" s="13">
        <f>U20+AC20-ABS('Αφαιρέσεις Βαθμών'!D19)</f>
        <v>0</v>
      </c>
      <c r="N20" s="13">
        <f t="shared" si="7"/>
        <v>0</v>
      </c>
      <c r="O20" s="13">
        <f>SUMPRODUCT(('Αγώνες και Αποτελέσματα'!D$3:D$242=Ρυθμίσεις!C20)*('Αγώνες και Αποτελέσματα'!E$3:E$242&gt;'Αγώνες και Αποτελέσματα'!F$3:F$242))</f>
        <v>0</v>
      </c>
      <c r="P20" s="13">
        <f>SUMPRODUCT(('Αγώνες και Αποτελέσματα'!D$3:D$242=Ρυθμίσεις!C20)*('Αγώνες και Αποτελέσματα'!E$3:E$242='Αγώνες και Αποτελέσματα'!F$3:F$242)*('Αγώνες και Αποτελέσματα'!E$3:E$242&lt;&gt;""))</f>
        <v>0</v>
      </c>
      <c r="Q20" s="13">
        <f>SUMPRODUCT(('Αγώνες και Αποτελέσματα'!D$3:D$242=Ρυθμίσεις!C20)*('Αγώνες και Αποτελέσματα'!E$3:E$242&lt;'Αγώνες και Αποτελέσματα'!F$3:F$242))</f>
        <v>0</v>
      </c>
      <c r="R20" s="13">
        <f>SUMIF('Αγώνες και Αποτελέσματα'!D$3:D$242,Ρυθμίσεις!C20,'Αγώνες και Αποτελέσματα'!E$3:E$242)</f>
        <v>0</v>
      </c>
      <c r="S20" s="13">
        <f>SUMIF('Αγώνες και Αποτελέσματα'!D$3:D$242,Ρυθμίσεις!C20,'Αγώνες και Αποτελέσματα'!F$3:F$242)</f>
        <v>0</v>
      </c>
      <c r="T20" s="13">
        <f t="shared" si="8"/>
        <v>0</v>
      </c>
      <c r="U20" s="13">
        <f t="shared" si="9"/>
        <v>0</v>
      </c>
      <c r="V20" s="13">
        <f t="shared" si="10"/>
        <v>0</v>
      </c>
      <c r="W20" s="13">
        <f>SUMPRODUCT(('Αγώνες και Αποτελέσματα'!G$3:G$242=Ρυθμίσεις!C20)*('Αγώνες και Αποτελέσματα'!E$3:E$242&lt;'Αγώνες και Αποτελέσματα'!F$3:F$242))</f>
        <v>0</v>
      </c>
      <c r="X20" s="13">
        <f>SUMPRODUCT(('Αγώνες και Αποτελέσματα'!G$3:G$242=Ρυθμίσεις!C20)*('Αγώνες και Αποτελέσματα'!E$3:E$242='Αγώνες και Αποτελέσματα'!F$3:F$242)*('Αγώνες και Αποτελέσματα'!F$3:F$242&lt;&gt;""))</f>
        <v>0</v>
      </c>
      <c r="Y20" s="13">
        <f>SUMPRODUCT(('Αγώνες και Αποτελέσματα'!G$3:G$242=Ρυθμίσεις!C20)*('Αγώνες και Αποτελέσματα'!E$3:E$242&gt;'Αγώνες και Αποτελέσματα'!F$3:F$242))</f>
        <v>0</v>
      </c>
      <c r="Z20" s="13">
        <f>SUMIF('Αγώνες και Αποτελέσματα'!G$3:G$242,Ρυθμίσεις!C20,'Αγώνες και Αποτελέσματα'!F$3:F$242)</f>
        <v>0</v>
      </c>
      <c r="AA20" s="13">
        <f>SUMIF('Αγώνες και Αποτελέσματα'!G$3:G$242,Ρυθμίσεις!C20,'Αγώνες και Αποτελέσματα'!E$3:E$242)</f>
        <v>0</v>
      </c>
      <c r="AB20" s="13">
        <f t="shared" si="11"/>
        <v>0</v>
      </c>
      <c r="AC20" s="13">
        <f t="shared" si="12"/>
        <v>0</v>
      </c>
      <c r="AD20" s="13">
        <f t="shared" si="14"/>
        <v>1</v>
      </c>
      <c r="AE20" s="13">
        <f t="shared" si="15"/>
        <v>16</v>
      </c>
      <c r="AF20" s="13">
        <f t="shared" si="16"/>
        <v>0</v>
      </c>
      <c r="AG20" s="13">
        <f t="shared" si="17"/>
        <v>0</v>
      </c>
    </row>
    <row r="21" spans="2:33" x14ac:dyDescent="0.15">
      <c r="B21" s="14">
        <f t="shared" si="0"/>
        <v>18</v>
      </c>
      <c r="C21" s="16">
        <f>IF('Αρχικές Ρυθμίσεις'!D20&lt;&gt;"",'Αρχικές Ρυθμίσεις'!E20,0)</f>
        <v>0</v>
      </c>
      <c r="D21" s="18">
        <f t="shared" si="18"/>
        <v>-1</v>
      </c>
      <c r="E21" s="17">
        <f>COUNTIF('Αγώνες και Αποτελέσματα'!D:D,Ρυθμίσεις!C21)+COUNTIF('Αγώνες και Αποτελέσματα'!G:G,Ρυθμίσεις!C21)</f>
        <v>0</v>
      </c>
      <c r="F21" s="13">
        <f t="shared" si="1"/>
        <v>0</v>
      </c>
      <c r="G21" s="13">
        <f t="shared" si="2"/>
        <v>0</v>
      </c>
      <c r="H21" s="13">
        <f t="shared" si="3"/>
        <v>0</v>
      </c>
      <c r="I21" s="13">
        <f t="shared" si="4"/>
        <v>0</v>
      </c>
      <c r="J21" s="13">
        <f t="shared" si="5"/>
        <v>0</v>
      </c>
      <c r="K21" s="13">
        <f t="shared" si="6"/>
        <v>0</v>
      </c>
      <c r="L21" s="13">
        <f t="shared" si="13"/>
        <v>-100</v>
      </c>
      <c r="M21" s="13">
        <f>U21+AC21-ABS('Αφαιρέσεις Βαθμών'!D20)</f>
        <v>0</v>
      </c>
      <c r="N21" s="13">
        <f t="shared" si="7"/>
        <v>0</v>
      </c>
      <c r="O21" s="13">
        <f>SUMPRODUCT(('Αγώνες και Αποτελέσματα'!D$3:D$242=Ρυθμίσεις!C21)*('Αγώνες και Αποτελέσματα'!E$3:E$242&gt;'Αγώνες και Αποτελέσματα'!F$3:F$242))</f>
        <v>0</v>
      </c>
      <c r="P21" s="13">
        <f>SUMPRODUCT(('Αγώνες και Αποτελέσματα'!D$3:D$242=Ρυθμίσεις!C21)*('Αγώνες και Αποτελέσματα'!E$3:E$242='Αγώνες και Αποτελέσματα'!F$3:F$242)*('Αγώνες και Αποτελέσματα'!E$3:E$242&lt;&gt;""))</f>
        <v>0</v>
      </c>
      <c r="Q21" s="13">
        <f>SUMPRODUCT(('Αγώνες και Αποτελέσματα'!D$3:D$242=Ρυθμίσεις!C21)*('Αγώνες και Αποτελέσματα'!E$3:E$242&lt;'Αγώνες και Αποτελέσματα'!F$3:F$242))</f>
        <v>0</v>
      </c>
      <c r="R21" s="13">
        <f>SUMIF('Αγώνες και Αποτελέσματα'!D$3:D$242,Ρυθμίσεις!C21,'Αγώνες και Αποτελέσματα'!E$3:E$242)</f>
        <v>0</v>
      </c>
      <c r="S21" s="13">
        <f>SUMIF('Αγώνες και Αποτελέσματα'!D$3:D$242,Ρυθμίσεις!C21,'Αγώνες και Αποτελέσματα'!F$3:F$242)</f>
        <v>0</v>
      </c>
      <c r="T21" s="13">
        <f t="shared" si="8"/>
        <v>0</v>
      </c>
      <c r="U21" s="13">
        <f t="shared" si="9"/>
        <v>0</v>
      </c>
      <c r="V21" s="13">
        <f t="shared" si="10"/>
        <v>0</v>
      </c>
      <c r="W21" s="13">
        <f>SUMPRODUCT(('Αγώνες και Αποτελέσματα'!G$3:G$242=Ρυθμίσεις!C21)*('Αγώνες και Αποτελέσματα'!E$3:E$242&lt;'Αγώνες και Αποτελέσματα'!F$3:F$242))</f>
        <v>0</v>
      </c>
      <c r="X21" s="13">
        <f>SUMPRODUCT(('Αγώνες και Αποτελέσματα'!G$3:G$242=Ρυθμίσεις!C21)*('Αγώνες και Αποτελέσματα'!E$3:E$242='Αγώνες και Αποτελέσματα'!F$3:F$242)*('Αγώνες και Αποτελέσματα'!F$3:F$242&lt;&gt;""))</f>
        <v>0</v>
      </c>
      <c r="Y21" s="13">
        <f>SUMPRODUCT(('Αγώνες και Αποτελέσματα'!G$3:G$242=Ρυθμίσεις!C21)*('Αγώνες και Αποτελέσματα'!E$3:E$242&gt;'Αγώνες και Αποτελέσματα'!F$3:F$242))</f>
        <v>0</v>
      </c>
      <c r="Z21" s="13">
        <f>SUMIF('Αγώνες και Αποτελέσματα'!G$3:G$242,Ρυθμίσεις!C21,'Αγώνες και Αποτελέσματα'!F$3:F$242)</f>
        <v>0</v>
      </c>
      <c r="AA21" s="13">
        <f>SUMIF('Αγώνες και Αποτελέσματα'!G$3:G$242,Ρυθμίσεις!C21,'Αγώνες και Αποτελέσματα'!E$3:E$242)</f>
        <v>0</v>
      </c>
      <c r="AB21" s="13">
        <f t="shared" si="11"/>
        <v>0</v>
      </c>
      <c r="AC21" s="13">
        <f t="shared" si="12"/>
        <v>0</v>
      </c>
      <c r="AD21" s="13">
        <f t="shared" si="14"/>
        <v>1</v>
      </c>
      <c r="AE21" s="13">
        <f t="shared" si="15"/>
        <v>16</v>
      </c>
      <c r="AF21" s="13">
        <f t="shared" si="16"/>
        <v>0</v>
      </c>
      <c r="AG21" s="13">
        <f t="shared" si="17"/>
        <v>1</v>
      </c>
    </row>
    <row r="22" spans="2:33" x14ac:dyDescent="0.15">
      <c r="B22" s="14">
        <f t="shared" si="0"/>
        <v>19</v>
      </c>
      <c r="C22" s="16">
        <f>IF('Αρχικές Ρυθμίσεις'!D21&lt;&gt;"",'Αρχικές Ρυθμίσεις'!E21,0)</f>
        <v>0</v>
      </c>
      <c r="D22" s="18">
        <f t="shared" si="18"/>
        <v>-2</v>
      </c>
      <c r="E22" s="17">
        <f>COUNTIF('Αγώνες και Αποτελέσματα'!D:D,Ρυθμίσεις!C22)+COUNTIF('Αγώνες και Αποτελέσματα'!G:G,Ρυθμίσεις!C22)</f>
        <v>0</v>
      </c>
      <c r="F22" s="13">
        <f t="shared" si="1"/>
        <v>0</v>
      </c>
      <c r="G22" s="13">
        <f t="shared" si="2"/>
        <v>0</v>
      </c>
      <c r="H22" s="13">
        <f t="shared" si="3"/>
        <v>0</v>
      </c>
      <c r="I22" s="13">
        <f t="shared" si="4"/>
        <v>0</v>
      </c>
      <c r="J22" s="13">
        <f t="shared" si="5"/>
        <v>0</v>
      </c>
      <c r="K22" s="13">
        <f t="shared" si="6"/>
        <v>0</v>
      </c>
      <c r="L22" s="13">
        <f t="shared" si="13"/>
        <v>-100</v>
      </c>
      <c r="M22" s="13">
        <f>U22+AC22-ABS('Αφαιρέσεις Βαθμών'!D21)</f>
        <v>0</v>
      </c>
      <c r="N22" s="13">
        <f t="shared" si="7"/>
        <v>0</v>
      </c>
      <c r="O22" s="13">
        <f>SUMPRODUCT(('Αγώνες και Αποτελέσματα'!D$3:D$242=Ρυθμίσεις!C22)*('Αγώνες και Αποτελέσματα'!E$3:E$242&gt;'Αγώνες και Αποτελέσματα'!F$3:F$242))</f>
        <v>0</v>
      </c>
      <c r="P22" s="13">
        <f>SUMPRODUCT(('Αγώνες και Αποτελέσματα'!D$3:D$242=Ρυθμίσεις!C22)*('Αγώνες και Αποτελέσματα'!E$3:E$242='Αγώνες και Αποτελέσματα'!F$3:F$242)*('Αγώνες και Αποτελέσματα'!E$3:E$242&lt;&gt;""))</f>
        <v>0</v>
      </c>
      <c r="Q22" s="13">
        <f>SUMPRODUCT(('Αγώνες και Αποτελέσματα'!D$3:D$242=Ρυθμίσεις!C22)*('Αγώνες και Αποτελέσματα'!E$3:E$242&lt;'Αγώνες και Αποτελέσματα'!F$3:F$242))</f>
        <v>0</v>
      </c>
      <c r="R22" s="13">
        <f>SUMIF('Αγώνες και Αποτελέσματα'!D$3:D$242,Ρυθμίσεις!C22,'Αγώνες και Αποτελέσματα'!E$3:E$242)</f>
        <v>0</v>
      </c>
      <c r="S22" s="13">
        <f>SUMIF('Αγώνες και Αποτελέσματα'!D$3:D$242,Ρυθμίσεις!C22,'Αγώνες και Αποτελέσματα'!F$3:F$242)</f>
        <v>0</v>
      </c>
      <c r="T22" s="13">
        <f t="shared" si="8"/>
        <v>0</v>
      </c>
      <c r="U22" s="13">
        <f t="shared" si="9"/>
        <v>0</v>
      </c>
      <c r="V22" s="13">
        <f t="shared" si="10"/>
        <v>0</v>
      </c>
      <c r="W22" s="13">
        <f>SUMPRODUCT(('Αγώνες και Αποτελέσματα'!G$3:G$242=Ρυθμίσεις!C22)*('Αγώνες και Αποτελέσματα'!E$3:E$242&lt;'Αγώνες και Αποτελέσματα'!F$3:F$242))</f>
        <v>0</v>
      </c>
      <c r="X22" s="13">
        <f>SUMPRODUCT(('Αγώνες και Αποτελέσματα'!G$3:G$242=Ρυθμίσεις!C22)*('Αγώνες και Αποτελέσματα'!E$3:E$242='Αγώνες και Αποτελέσματα'!F$3:F$242)*('Αγώνες και Αποτελέσματα'!F$3:F$242&lt;&gt;""))</f>
        <v>0</v>
      </c>
      <c r="Y22" s="13">
        <f>SUMPRODUCT(('Αγώνες και Αποτελέσματα'!G$3:G$242=Ρυθμίσεις!C22)*('Αγώνες και Αποτελέσματα'!E$3:E$242&gt;'Αγώνες και Αποτελέσματα'!F$3:F$242))</f>
        <v>0</v>
      </c>
      <c r="Z22" s="13">
        <f>SUMIF('Αγώνες και Αποτελέσματα'!G$3:G$242,Ρυθμίσεις!C22,'Αγώνες και Αποτελέσματα'!F$3:F$242)</f>
        <v>0</v>
      </c>
      <c r="AA22" s="13">
        <f>SUMIF('Αγώνες και Αποτελέσματα'!G$3:G$242,Ρυθμίσεις!C22,'Αγώνες και Αποτελέσματα'!E$3:E$242)</f>
        <v>0</v>
      </c>
      <c r="AB22" s="13">
        <f t="shared" si="11"/>
        <v>0</v>
      </c>
      <c r="AC22" s="13">
        <f t="shared" si="12"/>
        <v>0</v>
      </c>
      <c r="AD22" s="13">
        <f t="shared" si="14"/>
        <v>1</v>
      </c>
      <c r="AE22" s="13">
        <f t="shared" si="15"/>
        <v>16</v>
      </c>
      <c r="AF22" s="13">
        <f t="shared" si="16"/>
        <v>0</v>
      </c>
      <c r="AG22" s="13">
        <f t="shared" si="17"/>
        <v>2</v>
      </c>
    </row>
    <row r="23" spans="2:33" x14ac:dyDescent="0.15">
      <c r="B23" s="14">
        <f t="shared" si="0"/>
        <v>20</v>
      </c>
      <c r="C23" s="16">
        <f>IF('Αρχικές Ρυθμίσεις'!D22&lt;&gt;"",'Αρχικές Ρυθμίσεις'!E22,0)</f>
        <v>0</v>
      </c>
      <c r="D23" s="18">
        <f t="shared" si="18"/>
        <v>-3</v>
      </c>
      <c r="E23" s="17">
        <f>COUNTIF('Αγώνες και Αποτελέσματα'!D:D,Ρυθμίσεις!C23)+COUNTIF('Αγώνες και Αποτελέσματα'!G:G,Ρυθμίσεις!C23)</f>
        <v>0</v>
      </c>
      <c r="F23" s="13">
        <f t="shared" si="1"/>
        <v>0</v>
      </c>
      <c r="G23" s="13">
        <f t="shared" si="2"/>
        <v>0</v>
      </c>
      <c r="H23" s="13">
        <f t="shared" si="3"/>
        <v>0</v>
      </c>
      <c r="I23" s="13">
        <f t="shared" si="4"/>
        <v>0</v>
      </c>
      <c r="J23" s="13">
        <f t="shared" si="5"/>
        <v>0</v>
      </c>
      <c r="K23" s="13">
        <f t="shared" si="6"/>
        <v>0</v>
      </c>
      <c r="L23" s="13">
        <f t="shared" si="13"/>
        <v>-100</v>
      </c>
      <c r="M23" s="13">
        <f>U23+AC23-ABS('Αφαιρέσεις Βαθμών'!D22)</f>
        <v>0</v>
      </c>
      <c r="N23" s="13">
        <f t="shared" si="7"/>
        <v>0</v>
      </c>
      <c r="O23" s="13">
        <f>SUMPRODUCT(('Αγώνες και Αποτελέσματα'!D$3:D$242=Ρυθμίσεις!C23)*('Αγώνες και Αποτελέσματα'!E$3:E$242&gt;'Αγώνες και Αποτελέσματα'!F$3:F$242))</f>
        <v>0</v>
      </c>
      <c r="P23" s="13">
        <f>SUMPRODUCT(('Αγώνες και Αποτελέσματα'!D$3:D$242=Ρυθμίσεις!C23)*('Αγώνες και Αποτελέσματα'!E$3:E$242='Αγώνες και Αποτελέσματα'!F$3:F$242)*('Αγώνες και Αποτελέσματα'!E$3:E$242&lt;&gt;""))</f>
        <v>0</v>
      </c>
      <c r="Q23" s="13">
        <f>SUMPRODUCT(('Αγώνες και Αποτελέσματα'!D$3:D$242=Ρυθμίσεις!C23)*('Αγώνες και Αποτελέσματα'!E$3:E$242&lt;'Αγώνες και Αποτελέσματα'!F$3:F$242))</f>
        <v>0</v>
      </c>
      <c r="R23" s="13">
        <f>SUMIF('Αγώνες και Αποτελέσματα'!D$3:D$242,Ρυθμίσεις!C23,'Αγώνες και Αποτελέσματα'!E$3:E$242)</f>
        <v>0</v>
      </c>
      <c r="S23" s="13">
        <f>SUMIF('Αγώνες και Αποτελέσματα'!D$3:D$242,Ρυθμίσεις!C23,'Αγώνες και Αποτελέσματα'!F$3:F$242)</f>
        <v>0</v>
      </c>
      <c r="T23" s="13">
        <f t="shared" si="8"/>
        <v>0</v>
      </c>
      <c r="U23" s="13">
        <f t="shared" si="9"/>
        <v>0</v>
      </c>
      <c r="V23" s="13">
        <f t="shared" si="10"/>
        <v>0</v>
      </c>
      <c r="W23" s="13">
        <f>SUMPRODUCT(('Αγώνες και Αποτελέσματα'!G$3:G$242=Ρυθμίσεις!C23)*('Αγώνες και Αποτελέσματα'!E$3:E$242&lt;'Αγώνες και Αποτελέσματα'!F$3:F$242))</f>
        <v>0</v>
      </c>
      <c r="X23" s="13">
        <f>SUMPRODUCT(('Αγώνες και Αποτελέσματα'!G$3:G$242=Ρυθμίσεις!C23)*('Αγώνες και Αποτελέσματα'!E$3:E$242='Αγώνες και Αποτελέσματα'!F$3:F$242)*('Αγώνες και Αποτελέσματα'!F$3:F$242&lt;&gt;""))</f>
        <v>0</v>
      </c>
      <c r="Y23" s="13">
        <f>SUMPRODUCT(('Αγώνες και Αποτελέσματα'!G$3:G$242=Ρυθμίσεις!C23)*('Αγώνες και Αποτελέσματα'!E$3:E$242&gt;'Αγώνες και Αποτελέσματα'!F$3:F$242))</f>
        <v>0</v>
      </c>
      <c r="Z23" s="13">
        <f>SUMIF('Αγώνες και Αποτελέσματα'!G$3:G$242,Ρυθμίσεις!C23,'Αγώνες και Αποτελέσματα'!F$3:F$242)</f>
        <v>0</v>
      </c>
      <c r="AA23" s="13">
        <f>SUMIF('Αγώνες και Αποτελέσματα'!G$3:G$242,Ρυθμίσεις!C23,'Αγώνες και Αποτελέσματα'!E$3:E$242)</f>
        <v>0</v>
      </c>
      <c r="AB23" s="13">
        <f t="shared" si="11"/>
        <v>0</v>
      </c>
      <c r="AC23" s="13">
        <f t="shared" si="12"/>
        <v>0</v>
      </c>
      <c r="AD23" s="13">
        <f t="shared" si="14"/>
        <v>1</v>
      </c>
      <c r="AE23" s="13">
        <f t="shared" si="15"/>
        <v>16</v>
      </c>
      <c r="AF23" s="13">
        <f t="shared" si="16"/>
        <v>0</v>
      </c>
      <c r="AG23" s="13">
        <f t="shared" si="17"/>
        <v>3</v>
      </c>
    </row>
    <row r="24" spans="2:33" x14ac:dyDescent="0.15">
      <c r="B24" s="14">
        <f>AD24+AE24+AF24+AG24</f>
        <v>21</v>
      </c>
      <c r="C24" s="16">
        <f>IF('Αρχικές Ρυθμίσεις'!D23&lt;&gt;"",'Αρχικές Ρυθμίσεις'!E23,0)</f>
        <v>0</v>
      </c>
      <c r="D24" s="18">
        <f t="shared" si="18"/>
        <v>-4</v>
      </c>
      <c r="E24" s="17">
        <f>COUNTIF('Αγώνες και Αποτελέσματα'!D:D,Ρυθμίσεις!C24)+COUNTIF('Αγώνες και Αποτελέσματα'!G:G,Ρυθμίσεις!C24)</f>
        <v>0</v>
      </c>
      <c r="F24" s="13">
        <f>G24+H24+I24</f>
        <v>0</v>
      </c>
      <c r="G24" s="13">
        <f t="shared" ref="G24:K27" si="19">O24+W24</f>
        <v>0</v>
      </c>
      <c r="H24" s="13">
        <f t="shared" si="19"/>
        <v>0</v>
      </c>
      <c r="I24" s="13">
        <f t="shared" si="19"/>
        <v>0</v>
      </c>
      <c r="J24" s="13">
        <f t="shared" si="19"/>
        <v>0</v>
      </c>
      <c r="K24" s="13">
        <f t="shared" si="19"/>
        <v>0</v>
      </c>
      <c r="L24" s="13">
        <f t="shared" si="13"/>
        <v>-100</v>
      </c>
      <c r="M24" s="13">
        <f>U24+AC24-ABS('Αφαιρέσεις Βαθμών'!D23)</f>
        <v>0</v>
      </c>
      <c r="N24" s="13">
        <f>O24+P24+Q24</f>
        <v>0</v>
      </c>
      <c r="O24" s="13">
        <f>SUMPRODUCT(('Αγώνες και Αποτελέσματα'!D$3:D$242=Ρυθμίσεις!C24)*('Αγώνες και Αποτελέσματα'!E$3:E$242&gt;'Αγώνες και Αποτελέσματα'!F$3:F$242))</f>
        <v>0</v>
      </c>
      <c r="P24" s="13">
        <f>SUMPRODUCT(('Αγώνες και Αποτελέσματα'!D$3:D$242=Ρυθμίσεις!C24)*('Αγώνες και Αποτελέσματα'!E$3:E$242='Αγώνες και Αποτελέσματα'!F$3:F$242)*('Αγώνες και Αποτελέσματα'!E$3:E$242&lt;&gt;""))</f>
        <v>0</v>
      </c>
      <c r="Q24" s="13">
        <f>SUMPRODUCT(('Αγώνες και Αποτελέσματα'!D$3:D$242=Ρυθμίσεις!C24)*('Αγώνες και Αποτελέσματα'!E$3:E$242&lt;'Αγώνες και Αποτελέσματα'!F$3:F$242))</f>
        <v>0</v>
      </c>
      <c r="R24" s="13">
        <f>SUMIF('Αγώνες και Αποτελέσματα'!D$3:D$242,Ρυθμίσεις!C24,'Αγώνες και Αποτελέσματα'!E$3:E$242)</f>
        <v>0</v>
      </c>
      <c r="S24" s="13">
        <f>SUMIF('Αγώνες και Αποτελέσματα'!D$3:D$242,Ρυθμίσεις!C24,'Αγώνες και Αποτελέσματα'!F$3:F$242)</f>
        <v>0</v>
      </c>
      <c r="T24" s="13">
        <f>R24-S24</f>
        <v>0</v>
      </c>
      <c r="U24" s="13">
        <f>O24*3+P24*1</f>
        <v>0</v>
      </c>
      <c r="V24" s="13">
        <f>W24+X24+Y24</f>
        <v>0</v>
      </c>
      <c r="W24" s="13">
        <f>SUMPRODUCT(('Αγώνες και Αποτελέσματα'!G$3:G$242=Ρυθμίσεις!C24)*('Αγώνες και Αποτελέσματα'!E$3:E$242&lt;'Αγώνες και Αποτελέσματα'!F$3:F$242))</f>
        <v>0</v>
      </c>
      <c r="X24" s="13">
        <f>SUMPRODUCT(('Αγώνες και Αποτελέσματα'!G$3:G$242=Ρυθμίσεις!C24)*('Αγώνες και Αποτελέσματα'!E$3:E$242='Αγώνες και Αποτελέσματα'!F$3:F$242)*('Αγώνες και Αποτελέσματα'!F$3:F$242&lt;&gt;""))</f>
        <v>0</v>
      </c>
      <c r="Y24" s="13">
        <f>SUMPRODUCT(('Αγώνες και Αποτελέσματα'!G$3:G$242=Ρυθμίσεις!C24)*('Αγώνες και Αποτελέσματα'!E$3:E$242&gt;'Αγώνες και Αποτελέσματα'!F$3:F$242))</f>
        <v>0</v>
      </c>
      <c r="Z24" s="13">
        <f>SUMIF('Αγώνες και Αποτελέσματα'!G$3:G$242,Ρυθμίσεις!C24,'Αγώνες και Αποτελέσματα'!F$3:F$242)</f>
        <v>0</v>
      </c>
      <c r="AA24" s="13">
        <f>SUMIF('Αγώνες και Αποτελέσματα'!G$3:G$242,Ρυθμίσεις!C24,'Αγώνες και Αποτελέσματα'!E$3:E$242)</f>
        <v>0</v>
      </c>
      <c r="AB24" s="13">
        <f>Z24-AA24</f>
        <v>0</v>
      </c>
      <c r="AC24" s="13">
        <f>W24*3+X24*1</f>
        <v>0</v>
      </c>
      <c r="AD24" s="13">
        <f t="shared" si="14"/>
        <v>1</v>
      </c>
      <c r="AE24" s="13">
        <f t="shared" si="15"/>
        <v>16</v>
      </c>
      <c r="AF24" s="13">
        <f t="shared" si="16"/>
        <v>0</v>
      </c>
      <c r="AG24" s="13">
        <f t="shared" si="17"/>
        <v>4</v>
      </c>
    </row>
    <row r="25" spans="2:33" x14ac:dyDescent="0.15">
      <c r="B25" s="14">
        <f>AD25+AE25+AF25+AG25</f>
        <v>22</v>
      </c>
      <c r="C25" s="16">
        <f>IF('Αρχικές Ρυθμίσεις'!D24&lt;&gt;"",'Αρχικές Ρυθμίσεις'!E24,0)</f>
        <v>0</v>
      </c>
      <c r="D25" s="18">
        <f t="shared" si="18"/>
        <v>-5</v>
      </c>
      <c r="E25" s="17">
        <f>COUNTIF('Αγώνες και Αποτελέσματα'!D:D,Ρυθμίσεις!C25)+COUNTIF('Αγώνες και Αποτελέσματα'!G:G,Ρυθμίσεις!C25)</f>
        <v>0</v>
      </c>
      <c r="F25" s="13">
        <f>G25+H25+I25</f>
        <v>0</v>
      </c>
      <c r="G25" s="13">
        <f t="shared" si="19"/>
        <v>0</v>
      </c>
      <c r="H25" s="13">
        <f t="shared" si="19"/>
        <v>0</v>
      </c>
      <c r="I25" s="13">
        <f t="shared" si="19"/>
        <v>0</v>
      </c>
      <c r="J25" s="13">
        <f t="shared" si="19"/>
        <v>0</v>
      </c>
      <c r="K25" s="13">
        <f t="shared" si="19"/>
        <v>0</v>
      </c>
      <c r="L25" s="13">
        <f t="shared" si="13"/>
        <v>-100</v>
      </c>
      <c r="M25" s="13">
        <f>U25+AC25-ABS('Αφαιρέσεις Βαθμών'!D24)</f>
        <v>0</v>
      </c>
      <c r="N25" s="13">
        <f>O25+P25+Q25</f>
        <v>0</v>
      </c>
      <c r="O25" s="13">
        <f>SUMPRODUCT(('Αγώνες και Αποτελέσματα'!D$3:D$242=Ρυθμίσεις!C25)*('Αγώνες και Αποτελέσματα'!E$3:E$242&gt;'Αγώνες και Αποτελέσματα'!F$3:F$242))</f>
        <v>0</v>
      </c>
      <c r="P25" s="13">
        <f>SUMPRODUCT(('Αγώνες και Αποτελέσματα'!D$3:D$242=Ρυθμίσεις!C25)*('Αγώνες και Αποτελέσματα'!E$3:E$242='Αγώνες και Αποτελέσματα'!F$3:F$242)*('Αγώνες και Αποτελέσματα'!E$3:E$242&lt;&gt;""))</f>
        <v>0</v>
      </c>
      <c r="Q25" s="13">
        <f>SUMPRODUCT(('Αγώνες και Αποτελέσματα'!D$3:D$242=Ρυθμίσεις!C25)*('Αγώνες και Αποτελέσματα'!E$3:E$242&lt;'Αγώνες και Αποτελέσματα'!F$3:F$242))</f>
        <v>0</v>
      </c>
      <c r="R25" s="13">
        <f>SUMIF('Αγώνες και Αποτελέσματα'!D$3:D$242,Ρυθμίσεις!C25,'Αγώνες και Αποτελέσματα'!E$3:E$242)</f>
        <v>0</v>
      </c>
      <c r="S25" s="13">
        <f>SUMIF('Αγώνες και Αποτελέσματα'!D$3:D$242,Ρυθμίσεις!C25,'Αγώνες και Αποτελέσματα'!F$3:F$242)</f>
        <v>0</v>
      </c>
      <c r="T25" s="13">
        <f>R25-S25</f>
        <v>0</v>
      </c>
      <c r="U25" s="13">
        <f>O25*3+P25*1</f>
        <v>0</v>
      </c>
      <c r="V25" s="13">
        <f>W25+X25+Y25</f>
        <v>0</v>
      </c>
      <c r="W25" s="13">
        <f>SUMPRODUCT(('Αγώνες και Αποτελέσματα'!G$3:G$242=Ρυθμίσεις!C25)*('Αγώνες και Αποτελέσματα'!E$3:E$242&lt;'Αγώνες και Αποτελέσματα'!F$3:F$242))</f>
        <v>0</v>
      </c>
      <c r="X25" s="13">
        <f>SUMPRODUCT(('Αγώνες και Αποτελέσματα'!G$3:G$242=Ρυθμίσεις!C25)*('Αγώνες και Αποτελέσματα'!E$3:E$242='Αγώνες και Αποτελέσματα'!F$3:F$242)*('Αγώνες και Αποτελέσματα'!F$3:F$242&lt;&gt;""))</f>
        <v>0</v>
      </c>
      <c r="Y25" s="13">
        <f>SUMPRODUCT(('Αγώνες και Αποτελέσματα'!G$3:G$242=Ρυθμίσεις!C25)*('Αγώνες και Αποτελέσματα'!E$3:E$242&gt;'Αγώνες και Αποτελέσματα'!F$3:F$242))</f>
        <v>0</v>
      </c>
      <c r="Z25" s="13">
        <f>SUMIF('Αγώνες και Αποτελέσματα'!G$3:G$242,Ρυθμίσεις!C25,'Αγώνες και Αποτελέσματα'!F$3:F$242)</f>
        <v>0</v>
      </c>
      <c r="AA25" s="13">
        <f>SUMIF('Αγώνες και Αποτελέσματα'!G$3:G$242,Ρυθμίσεις!C25,'Αγώνες και Αποτελέσματα'!E$3:E$242)</f>
        <v>0</v>
      </c>
      <c r="AB25" s="13">
        <f>Z25-AA25</f>
        <v>0</v>
      </c>
      <c r="AC25" s="13">
        <f>W25*3+X25*1</f>
        <v>0</v>
      </c>
      <c r="AD25" s="13">
        <f t="shared" si="14"/>
        <v>1</v>
      </c>
      <c r="AE25" s="13">
        <f t="shared" si="15"/>
        <v>16</v>
      </c>
      <c r="AF25" s="13">
        <f t="shared" si="16"/>
        <v>0</v>
      </c>
      <c r="AG25" s="13">
        <f t="shared" si="17"/>
        <v>5</v>
      </c>
    </row>
    <row r="26" spans="2:33" x14ac:dyDescent="0.15">
      <c r="B26" s="14">
        <f>AD26+AE26+AF26+AG26</f>
        <v>23</v>
      </c>
      <c r="C26" s="16">
        <f>IF('Αρχικές Ρυθμίσεις'!D25&lt;&gt;"",'Αρχικές Ρυθμίσεις'!E25,0)</f>
        <v>0</v>
      </c>
      <c r="D26" s="18">
        <f t="shared" si="18"/>
        <v>-6</v>
      </c>
      <c r="E26" s="17">
        <f>COUNTIF('Αγώνες και Αποτελέσματα'!D:D,Ρυθμίσεις!C26)+COUNTIF('Αγώνες και Αποτελέσματα'!G:G,Ρυθμίσεις!C26)</f>
        <v>0</v>
      </c>
      <c r="F26" s="13">
        <f>G26+H26+I26</f>
        <v>0</v>
      </c>
      <c r="G26" s="13">
        <f t="shared" si="19"/>
        <v>0</v>
      </c>
      <c r="H26" s="13">
        <f t="shared" si="19"/>
        <v>0</v>
      </c>
      <c r="I26" s="13">
        <f t="shared" si="19"/>
        <v>0</v>
      </c>
      <c r="J26" s="13">
        <f t="shared" si="19"/>
        <v>0</v>
      </c>
      <c r="K26" s="13">
        <f t="shared" si="19"/>
        <v>0</v>
      </c>
      <c r="L26" s="13">
        <f t="shared" si="13"/>
        <v>-100</v>
      </c>
      <c r="M26" s="13">
        <f>U26+AC26-ABS('Αφαιρέσεις Βαθμών'!D25)</f>
        <v>0</v>
      </c>
      <c r="N26" s="13">
        <f>O26+P26+Q26</f>
        <v>0</v>
      </c>
      <c r="O26" s="13">
        <f>SUMPRODUCT(('Αγώνες και Αποτελέσματα'!D$3:D$242=Ρυθμίσεις!C26)*('Αγώνες και Αποτελέσματα'!E$3:E$242&gt;'Αγώνες και Αποτελέσματα'!F$3:F$242))</f>
        <v>0</v>
      </c>
      <c r="P26" s="13">
        <f>SUMPRODUCT(('Αγώνες και Αποτελέσματα'!D$3:D$242=Ρυθμίσεις!C26)*('Αγώνες και Αποτελέσματα'!E$3:E$242='Αγώνες και Αποτελέσματα'!F$3:F$242)*('Αγώνες και Αποτελέσματα'!E$3:E$242&lt;&gt;""))</f>
        <v>0</v>
      </c>
      <c r="Q26" s="13">
        <f>SUMPRODUCT(('Αγώνες και Αποτελέσματα'!D$3:D$242=Ρυθμίσεις!C26)*('Αγώνες και Αποτελέσματα'!E$3:E$242&lt;'Αγώνες και Αποτελέσματα'!F$3:F$242))</f>
        <v>0</v>
      </c>
      <c r="R26" s="13">
        <f>SUMIF('Αγώνες και Αποτελέσματα'!D$3:D$242,Ρυθμίσεις!C26,'Αγώνες και Αποτελέσματα'!E$3:E$242)</f>
        <v>0</v>
      </c>
      <c r="S26" s="13">
        <f>SUMIF('Αγώνες και Αποτελέσματα'!D$3:D$242,Ρυθμίσεις!C26,'Αγώνες και Αποτελέσματα'!F$3:F$242)</f>
        <v>0</v>
      </c>
      <c r="T26" s="13">
        <f>R26-S26</f>
        <v>0</v>
      </c>
      <c r="U26" s="13">
        <f>O26*3+P26*1</f>
        <v>0</v>
      </c>
      <c r="V26" s="13">
        <f>W26+X26+Y26</f>
        <v>0</v>
      </c>
      <c r="W26" s="13">
        <f>SUMPRODUCT(('Αγώνες και Αποτελέσματα'!G$3:G$242=Ρυθμίσεις!C26)*('Αγώνες και Αποτελέσματα'!E$3:E$242&lt;'Αγώνες και Αποτελέσματα'!F$3:F$242))</f>
        <v>0</v>
      </c>
      <c r="X26" s="13">
        <f>SUMPRODUCT(('Αγώνες και Αποτελέσματα'!G$3:G$242=Ρυθμίσεις!C26)*('Αγώνες και Αποτελέσματα'!E$3:E$242='Αγώνες και Αποτελέσματα'!F$3:F$242)*('Αγώνες και Αποτελέσματα'!F$3:F$242&lt;&gt;""))</f>
        <v>0</v>
      </c>
      <c r="Y26" s="13">
        <f>SUMPRODUCT(('Αγώνες και Αποτελέσματα'!G$3:G$242=Ρυθμίσεις!C26)*('Αγώνες και Αποτελέσματα'!E$3:E$242&gt;'Αγώνες και Αποτελέσματα'!F$3:F$242))</f>
        <v>0</v>
      </c>
      <c r="Z26" s="13">
        <f>SUMIF('Αγώνες και Αποτελέσματα'!G$3:G$242,Ρυθμίσεις!C26,'Αγώνες και Αποτελέσματα'!F$3:F$242)</f>
        <v>0</v>
      </c>
      <c r="AA26" s="13">
        <f>SUMIF('Αγώνες και Αποτελέσματα'!G$3:G$242,Ρυθμίσεις!C26,'Αγώνες και Αποτελέσματα'!E$3:E$242)</f>
        <v>0</v>
      </c>
      <c r="AB26" s="13">
        <f>Z26-AA26</f>
        <v>0</v>
      </c>
      <c r="AC26" s="13">
        <f>W26*3+X26*1</f>
        <v>0</v>
      </c>
      <c r="AD26" s="13">
        <f t="shared" si="14"/>
        <v>1</v>
      </c>
      <c r="AE26" s="13">
        <f t="shared" si="15"/>
        <v>16</v>
      </c>
      <c r="AF26" s="13">
        <f t="shared" si="16"/>
        <v>0</v>
      </c>
      <c r="AG26" s="13">
        <f t="shared" si="17"/>
        <v>6</v>
      </c>
    </row>
    <row r="27" spans="2:33" x14ac:dyDescent="0.15">
      <c r="B27" s="14">
        <f>AD27+AE27+AF27+AG27</f>
        <v>24</v>
      </c>
      <c r="C27" s="16">
        <f>IF('Αρχικές Ρυθμίσεις'!D26&lt;&gt;"",'Αρχικές Ρυθμίσεις'!E26,0)</f>
        <v>0</v>
      </c>
      <c r="D27" s="18">
        <f t="shared" si="18"/>
        <v>-7</v>
      </c>
      <c r="E27" s="17">
        <f>COUNTIF('Αγώνες και Αποτελέσματα'!D:D,Ρυθμίσεις!C27)+COUNTIF('Αγώνες και Αποτελέσματα'!G:G,Ρυθμίσεις!C27)</f>
        <v>0</v>
      </c>
      <c r="F27" s="13">
        <f>G27+H27+I27</f>
        <v>0</v>
      </c>
      <c r="G27" s="13">
        <f t="shared" si="19"/>
        <v>0</v>
      </c>
      <c r="H27" s="13">
        <f t="shared" si="19"/>
        <v>0</v>
      </c>
      <c r="I27" s="13">
        <f t="shared" si="19"/>
        <v>0</v>
      </c>
      <c r="J27" s="13">
        <f t="shared" si="19"/>
        <v>0</v>
      </c>
      <c r="K27" s="13">
        <f t="shared" si="19"/>
        <v>0</v>
      </c>
      <c r="L27" s="13">
        <f t="shared" si="13"/>
        <v>-100</v>
      </c>
      <c r="M27" s="13">
        <f>U27+AC27-ABS('Αφαιρέσεις Βαθμών'!D26)</f>
        <v>0</v>
      </c>
      <c r="N27" s="13">
        <f>O27+P27+Q27</f>
        <v>0</v>
      </c>
      <c r="O27" s="13">
        <f>SUMPRODUCT(('Αγώνες και Αποτελέσματα'!D$3:D$242=Ρυθμίσεις!C27)*('Αγώνες και Αποτελέσματα'!E$3:E$242&gt;'Αγώνες και Αποτελέσματα'!F$3:F$242))</f>
        <v>0</v>
      </c>
      <c r="P27" s="13">
        <f>SUMPRODUCT(('Αγώνες και Αποτελέσματα'!D$3:D$242=Ρυθμίσεις!C27)*('Αγώνες και Αποτελέσματα'!E$3:E$242='Αγώνες και Αποτελέσματα'!F$3:F$242)*('Αγώνες και Αποτελέσματα'!E$3:E$242&lt;&gt;""))</f>
        <v>0</v>
      </c>
      <c r="Q27" s="13">
        <f>SUMPRODUCT(('Αγώνες και Αποτελέσματα'!D$3:D$242=Ρυθμίσεις!C27)*('Αγώνες και Αποτελέσματα'!E$3:E$242&lt;'Αγώνες και Αποτελέσματα'!F$3:F$242))</f>
        <v>0</v>
      </c>
      <c r="R27" s="13">
        <f>SUMIF('Αγώνες και Αποτελέσματα'!D$3:D$242,Ρυθμίσεις!C27,'Αγώνες και Αποτελέσματα'!E$3:E$242)</f>
        <v>0</v>
      </c>
      <c r="S27" s="13">
        <f>SUMIF('Αγώνες και Αποτελέσματα'!D$3:D$242,Ρυθμίσεις!C27,'Αγώνες και Αποτελέσματα'!F$3:F$242)</f>
        <v>0</v>
      </c>
      <c r="T27" s="13">
        <f>R27-S27</f>
        <v>0</v>
      </c>
      <c r="U27" s="13">
        <f>O27*3+P27*1</f>
        <v>0</v>
      </c>
      <c r="V27" s="13">
        <f>W27+X27+Y27</f>
        <v>0</v>
      </c>
      <c r="W27" s="13">
        <f>SUMPRODUCT(('Αγώνες και Αποτελέσματα'!G$3:G$242=Ρυθμίσεις!C27)*('Αγώνες και Αποτελέσματα'!E$3:E$242&lt;'Αγώνες και Αποτελέσματα'!F$3:F$242))</f>
        <v>0</v>
      </c>
      <c r="X27" s="13">
        <f>SUMPRODUCT(('Αγώνες και Αποτελέσματα'!G$3:G$242=Ρυθμίσεις!C27)*('Αγώνες και Αποτελέσματα'!E$3:E$242='Αγώνες και Αποτελέσματα'!F$3:F$242)*('Αγώνες και Αποτελέσματα'!F$3:F$242&lt;&gt;""))</f>
        <v>0</v>
      </c>
      <c r="Y27" s="13">
        <f>SUMPRODUCT(('Αγώνες και Αποτελέσματα'!G$3:G$242=Ρυθμίσεις!C27)*('Αγώνες και Αποτελέσματα'!E$3:E$242&gt;'Αγώνες και Αποτελέσματα'!F$3:F$242))</f>
        <v>0</v>
      </c>
      <c r="Z27" s="13">
        <f>SUMIF('Αγώνες και Αποτελέσματα'!G$3:G$242,Ρυθμίσεις!C27,'Αγώνες και Αποτελέσματα'!F$3:F$242)</f>
        <v>0</v>
      </c>
      <c r="AA27" s="13">
        <f>SUMIF('Αγώνες και Αποτελέσματα'!G$3:G$242,Ρυθμίσεις!C27,'Αγώνες και Αποτελέσματα'!E$3:E$242)</f>
        <v>0</v>
      </c>
      <c r="AB27" s="13">
        <f>Z27-AA27</f>
        <v>0</v>
      </c>
      <c r="AC27" s="13">
        <f>W27*3+X27*1</f>
        <v>0</v>
      </c>
      <c r="AD27" s="13">
        <f t="shared" si="14"/>
        <v>1</v>
      </c>
      <c r="AE27" s="13">
        <f t="shared" si="15"/>
        <v>16</v>
      </c>
      <c r="AF27" s="13">
        <f t="shared" si="16"/>
        <v>0</v>
      </c>
      <c r="AG27" s="13">
        <f t="shared" si="17"/>
        <v>7</v>
      </c>
    </row>
  </sheetData>
  <sheetCalcPr fullCalcOnLoad="1"/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showGridLines="0" workbookViewId="0">
      <selection activeCell="I36" sqref="I36"/>
    </sheetView>
  </sheetViews>
  <sheetFormatPr defaultRowHeight="15" customHeight="1" x14ac:dyDescent="0.2"/>
  <cols>
    <col min="1" max="1" width="9.140625" style="9"/>
    <col min="2" max="2" width="3.85546875" style="12" customWidth="1"/>
    <col min="3" max="3" width="16.85546875" style="9" bestFit="1" customWidth="1"/>
    <col min="4" max="4" width="12.140625" style="9" customWidth="1"/>
    <col min="5" max="16384" width="9.140625" style="9"/>
  </cols>
  <sheetData>
    <row r="2" spans="2:4" ht="15" customHeight="1" x14ac:dyDescent="0.2">
      <c r="B2" s="42" t="s">
        <v>17</v>
      </c>
      <c r="C2" s="42" t="s">
        <v>0</v>
      </c>
      <c r="D2" s="42" t="s">
        <v>16</v>
      </c>
    </row>
    <row r="3" spans="2:4" ht="15" customHeight="1" x14ac:dyDescent="0.2">
      <c r="B3" s="43">
        <f>'Αρχικές Ρυθμίσεις'!D3</f>
        <v>1</v>
      </c>
      <c r="C3" s="41" t="str">
        <f>IF(B3&lt;&gt;"",'Αρχικές Ρυθμίσεις'!E3,"")</f>
        <v>Εθνικός</v>
      </c>
      <c r="D3" s="44"/>
    </row>
    <row r="4" spans="2:4" ht="15" customHeight="1" x14ac:dyDescent="0.2">
      <c r="B4" s="43">
        <f>'Αρχικές Ρυθμίσεις'!D4</f>
        <v>2</v>
      </c>
      <c r="C4" s="41" t="str">
        <f>IF(B4&lt;&gt;"",'Αρχικές Ρυθμίσεις'!E4,"")</f>
        <v>Αστέρας Βάρης</v>
      </c>
      <c r="D4" s="44"/>
    </row>
    <row r="5" spans="2:4" ht="15" customHeight="1" x14ac:dyDescent="0.2">
      <c r="B5" s="43">
        <f>'Αρχικές Ρυθμίσεις'!D5</f>
        <v>3</v>
      </c>
      <c r="C5" s="41" t="str">
        <f>IF(B5&lt;&gt;"",'Αρχικές Ρυθμίσεις'!E5,"")</f>
        <v>Ιωνικός</v>
      </c>
      <c r="D5" s="44"/>
    </row>
    <row r="6" spans="2:4" ht="15" customHeight="1" x14ac:dyDescent="0.2">
      <c r="B6" s="43">
        <f>'Αρχικές Ρυθμίσεις'!D6</f>
        <v>4</v>
      </c>
      <c r="C6" s="41" t="str">
        <f>IF(B6&lt;&gt;"",'Αρχικές Ρυθμίσεις'!E6,"")</f>
        <v>ΠΑΟ Κρουσώνα</v>
      </c>
      <c r="D6" s="44"/>
    </row>
    <row r="7" spans="2:4" ht="15" customHeight="1" x14ac:dyDescent="0.2">
      <c r="B7" s="43">
        <f>'Αρχικές Ρυθμίσεις'!D7</f>
        <v>5</v>
      </c>
      <c r="C7" s="41" t="str">
        <f>IF(B7&lt;&gt;"",'Αρχικές Ρυθμίσεις'!E7,"")</f>
        <v>Γλυφάδα</v>
      </c>
      <c r="D7" s="44"/>
    </row>
    <row r="8" spans="2:4" ht="15" customHeight="1" x14ac:dyDescent="0.2">
      <c r="B8" s="43">
        <f>'Αρχικές Ρυθμίσεις'!D8</f>
        <v>6</v>
      </c>
      <c r="C8" s="41" t="str">
        <f>IF(B8&lt;&gt;"",'Αρχικές Ρυθμίσεις'!E8,"")</f>
        <v>Ηλυσιακός</v>
      </c>
      <c r="D8" s="44"/>
    </row>
    <row r="9" spans="2:4" ht="15" customHeight="1" x14ac:dyDescent="0.2">
      <c r="B9" s="43">
        <f>'Αρχικές Ρυθμίσεις'!D9</f>
        <v>7</v>
      </c>
      <c r="C9" s="41" t="str">
        <f>IF(B9&lt;&gt;"",'Αρχικές Ρυθμίσεις'!E9,"")</f>
        <v>Τριγλία Ραφήνας</v>
      </c>
      <c r="D9" s="44"/>
    </row>
    <row r="10" spans="2:4" ht="15" customHeight="1" x14ac:dyDescent="0.2">
      <c r="B10" s="43">
        <f>'Αρχικές Ρυθμίσεις'!D10</f>
        <v>8</v>
      </c>
      <c r="C10" s="41" t="str">
        <f>IF(B10&lt;&gt;"",'Αρχικές Ρυθμίσεις'!E10,"")</f>
        <v>Ιάλυσος</v>
      </c>
      <c r="D10" s="44"/>
    </row>
    <row r="11" spans="2:4" ht="15" customHeight="1" x14ac:dyDescent="0.2">
      <c r="B11" s="43">
        <f>'Αρχικές Ρυθμίσεις'!D11</f>
        <v>9</v>
      </c>
      <c r="C11" s="41" t="str">
        <f>IF(B11&lt;&gt;"",'Αρχικές Ρυθμίσεις'!E11,"")</f>
        <v>Κηφισιά</v>
      </c>
      <c r="D11" s="44"/>
    </row>
    <row r="12" spans="2:4" ht="15" customHeight="1" x14ac:dyDescent="0.2">
      <c r="B12" s="43">
        <f>'Αρχικές Ρυθμίσεις'!D12</f>
        <v>10</v>
      </c>
      <c r="C12" s="41" t="str">
        <f>IF(B12&lt;&gt;"",'Αρχικές Ρυθμίσεις'!E12,"")</f>
        <v>Τράχωνες</v>
      </c>
      <c r="D12" s="44"/>
    </row>
    <row r="13" spans="2:4" ht="15" customHeight="1" x14ac:dyDescent="0.2">
      <c r="B13" s="43">
        <f>'Αρχικές Ρυθμίσεις'!D13</f>
        <v>11</v>
      </c>
      <c r="C13" s="41" t="str">
        <f>IF(B13&lt;&gt;"",'Αρχικές Ρυθμίσεις'!E13,"")</f>
        <v>Ατρόμητος Π.</v>
      </c>
      <c r="D13" s="44"/>
    </row>
    <row r="14" spans="2:4" ht="15" customHeight="1" x14ac:dyDescent="0.2">
      <c r="B14" s="43">
        <f>'Αρχικές Ρυθμίσεις'!D14</f>
        <v>12</v>
      </c>
      <c r="C14" s="41" t="str">
        <f>IF(B14&lt;&gt;"",'Αρχικές Ρυθμίσεις'!E14,"")</f>
        <v>Φωστήρας</v>
      </c>
      <c r="D14" s="44"/>
    </row>
    <row r="15" spans="2:4" ht="15" customHeight="1" x14ac:dyDescent="0.2">
      <c r="B15" s="43">
        <f>'Αρχικές Ρυθμίσεις'!D15</f>
        <v>13</v>
      </c>
      <c r="C15" s="41" t="str">
        <f>IF(B15&lt;&gt;"",'Αρχικές Ρυθμίσεις'!E15,"")</f>
        <v>Ερμής Ζωνιανών</v>
      </c>
      <c r="D15" s="44"/>
    </row>
    <row r="16" spans="2:4" ht="15" customHeight="1" x14ac:dyDescent="0.2">
      <c r="B16" s="43">
        <f>'Αρχικές Ρυθμίσεις'!D16</f>
        <v>14</v>
      </c>
      <c r="C16" s="41" t="str">
        <f>IF(B16&lt;&gt;"",'Αρχικές Ρυθμίσεις'!E16,"")</f>
        <v>Επισκοπή</v>
      </c>
      <c r="D16" s="44"/>
    </row>
    <row r="17" spans="2:4" ht="15" customHeight="1" x14ac:dyDescent="0.2">
      <c r="B17" s="43">
        <f>'Αρχικές Ρυθμίσεις'!D17</f>
        <v>15</v>
      </c>
      <c r="C17" s="41" t="str">
        <f>IF(B17&lt;&gt;"",'Αρχικές Ρυθμίσεις'!E17,"")</f>
        <v>Ηράκλειο</v>
      </c>
      <c r="D17" s="44"/>
    </row>
    <row r="18" spans="2:4" ht="15" customHeight="1" x14ac:dyDescent="0.2">
      <c r="B18" s="43">
        <f>'Αρχικές Ρυθμίσεις'!D18</f>
        <v>16</v>
      </c>
      <c r="C18" s="41" t="str">
        <f>IF(B18&lt;&gt;"",'Αρχικές Ρυθμίσεις'!E18,"")</f>
        <v>ΟΦΗ</v>
      </c>
      <c r="D18" s="44"/>
    </row>
    <row r="19" spans="2:4" ht="15" customHeight="1" x14ac:dyDescent="0.2">
      <c r="B19" s="43" t="str">
        <f>'Αρχικές Ρυθμίσεις'!D19</f>
        <v/>
      </c>
      <c r="C19" s="41" t="str">
        <f>IF(B19&lt;&gt;"",'Αρχικές Ρυθμίσεις'!E19,"")</f>
        <v/>
      </c>
      <c r="D19" s="44"/>
    </row>
    <row r="20" spans="2:4" ht="15" customHeight="1" x14ac:dyDescent="0.2">
      <c r="B20" s="43" t="str">
        <f>'Αρχικές Ρυθμίσεις'!D20</f>
        <v/>
      </c>
      <c r="C20" s="41" t="str">
        <f>IF(B20&lt;&gt;"",'Αρχικές Ρυθμίσεις'!E20,"")</f>
        <v/>
      </c>
      <c r="D20" s="44"/>
    </row>
    <row r="21" spans="2:4" ht="15" customHeight="1" x14ac:dyDescent="0.2">
      <c r="B21" s="43" t="str">
        <f>'Αρχικές Ρυθμίσεις'!D21</f>
        <v/>
      </c>
      <c r="C21" s="41" t="str">
        <f>IF(B21&lt;&gt;"",'Αρχικές Ρυθμίσεις'!E21,"")</f>
        <v/>
      </c>
      <c r="D21" s="44"/>
    </row>
    <row r="22" spans="2:4" ht="15" customHeight="1" x14ac:dyDescent="0.2">
      <c r="B22" s="43" t="str">
        <f>'Αρχικές Ρυθμίσεις'!D22</f>
        <v/>
      </c>
      <c r="C22" s="41" t="str">
        <f>IF(B22&lt;&gt;"",'Αρχικές Ρυθμίσεις'!E22,"")</f>
        <v/>
      </c>
      <c r="D22" s="44"/>
    </row>
    <row r="23" spans="2:4" ht="15" customHeight="1" x14ac:dyDescent="0.2">
      <c r="B23" s="43" t="str">
        <f>'Αρχικές Ρυθμίσεις'!D23</f>
        <v/>
      </c>
      <c r="C23" s="41" t="str">
        <f>IF(B23&lt;&gt;"",'Αρχικές Ρυθμίσεις'!E23,"")</f>
        <v/>
      </c>
      <c r="D23" s="44"/>
    </row>
    <row r="24" spans="2:4" ht="15" customHeight="1" x14ac:dyDescent="0.2">
      <c r="B24" s="43" t="str">
        <f>'Αρχικές Ρυθμίσεις'!D24</f>
        <v/>
      </c>
      <c r="C24" s="41" t="str">
        <f>IF(B24&lt;&gt;"",'Αρχικές Ρυθμίσεις'!E24,"")</f>
        <v/>
      </c>
      <c r="D24" s="44"/>
    </row>
    <row r="25" spans="2:4" ht="15" customHeight="1" x14ac:dyDescent="0.2">
      <c r="B25" s="43" t="str">
        <f>'Αρχικές Ρυθμίσεις'!D25</f>
        <v/>
      </c>
      <c r="C25" s="41" t="str">
        <f>IF(B25&lt;&gt;"",'Αρχικές Ρυθμίσεις'!E25,"")</f>
        <v/>
      </c>
      <c r="D25" s="44"/>
    </row>
    <row r="26" spans="2:4" ht="15" customHeight="1" x14ac:dyDescent="0.2">
      <c r="B26" s="43" t="str">
        <f>'Αρχικές Ρυθμίσεις'!D26</f>
        <v/>
      </c>
      <c r="C26" s="41" t="str">
        <f>IF(B26&lt;&gt;"",'Αρχικές Ρυθμίσεις'!E26,"")</f>
        <v/>
      </c>
      <c r="D26" s="44"/>
    </row>
  </sheetData>
  <phoneticPr fontId="2" type="noConversion"/>
  <conditionalFormatting sqref="B3:C26">
    <cfRule type="expression" dxfId="1" priority="1" stopIfTrue="1">
      <formula>$B3&lt;&gt;""</formula>
    </cfRule>
  </conditionalFormatting>
  <conditionalFormatting sqref="D3:D26">
    <cfRule type="expression" dxfId="0" priority="2" stopIfTrue="1">
      <formula>$B3&lt;&gt;""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Αρχικές Ρυθμίσεις</vt:lpstr>
      <vt:lpstr>Βαθμολογία</vt:lpstr>
      <vt:lpstr>Αγώνες και Αποτελέσματα</vt:lpstr>
      <vt:lpstr>Ρυθμίσεις</vt:lpstr>
      <vt:lpstr>Αφαιρέσεις Βαθμών</vt:lpstr>
    </vt:vector>
  </TitlesOfParts>
  <Company>Exceltemplate.net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Musadya</dc:creator>
  <cp:lastModifiedBy>E8nikaras</cp:lastModifiedBy>
  <cp:lastPrinted>2008-06-25T02:15:02Z</cp:lastPrinted>
  <dcterms:created xsi:type="dcterms:W3CDTF">2008-06-14T05:50:19Z</dcterms:created>
  <dcterms:modified xsi:type="dcterms:W3CDTF">2015-09-10T18:54:06Z</dcterms:modified>
</cp:coreProperties>
</file>